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iijamts.m\Desktop\"/>
    </mc:Choice>
  </mc:AlternateContent>
  <bookViews>
    <workbookView xWindow="0" yWindow="0" windowWidth="28800" windowHeight="12330" tabRatio="842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definedNames>
    <definedName name="_xlnm._FilterDatabase" localSheetId="0" hidden="1">'өр ав'!$A$4:$AK$61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13" l="1"/>
  <c r="I64" i="13"/>
  <c r="I62" i="13"/>
  <c r="I61" i="13"/>
  <c r="I60" i="13"/>
  <c r="I58" i="13"/>
  <c r="D2" i="13"/>
  <c r="D93" i="13"/>
  <c r="D92" i="13"/>
  <c r="G90" i="13" l="1"/>
  <c r="G92" i="13"/>
  <c r="D10" i="8"/>
  <c r="E10" i="8"/>
  <c r="D11" i="8"/>
  <c r="E11" i="8"/>
  <c r="D12" i="8"/>
  <c r="E12" i="8"/>
  <c r="D15" i="8"/>
  <c r="E15" i="8"/>
  <c r="D30" i="8"/>
  <c r="E30" i="8"/>
  <c r="D33" i="8"/>
  <c r="E33" i="8"/>
  <c r="D43" i="8"/>
  <c r="E43" i="8"/>
  <c r="D44" i="8"/>
  <c r="E44" i="8"/>
  <c r="D45" i="8"/>
  <c r="E45" i="8"/>
  <c r="D48" i="8"/>
  <c r="E48" i="8"/>
  <c r="D49" i="8"/>
  <c r="E49" i="8"/>
  <c r="D52" i="8"/>
  <c r="E52" i="8"/>
  <c r="E77" i="13" l="1"/>
  <c r="B20" i="13" l="1"/>
  <c r="B26" i="13"/>
  <c r="B32" i="13"/>
  <c r="B37" i="13"/>
  <c r="B44" i="13"/>
  <c r="B48" i="13"/>
  <c r="B53" i="13"/>
  <c r="B57" i="13"/>
  <c r="B66" i="13"/>
  <c r="B70" i="13"/>
  <c r="B72" i="13"/>
  <c r="B11" i="13"/>
  <c r="B9" i="13"/>
  <c r="B6" i="13"/>
  <c r="B69" i="13" l="1"/>
  <c r="B19" i="13"/>
  <c r="B5" i="13"/>
  <c r="E10" i="13"/>
  <c r="E12" i="13"/>
  <c r="E13" i="13"/>
  <c r="E14" i="13"/>
  <c r="E15" i="13"/>
  <c r="B18" i="13" l="1"/>
  <c r="B17" i="13" s="1"/>
  <c r="B16" i="13" s="1"/>
  <c r="D20" i="13" l="1"/>
  <c r="I90" i="13"/>
  <c r="D11" i="13" l="1"/>
  <c r="E91" i="13" l="1"/>
  <c r="E92" i="13"/>
  <c r="E23" i="3" l="1"/>
  <c r="E11" i="3"/>
  <c r="E12" i="3"/>
  <c r="E13" i="3"/>
  <c r="E14" i="3"/>
  <c r="E15" i="3"/>
  <c r="E16" i="3"/>
  <c r="E17" i="3"/>
  <c r="E18" i="3"/>
  <c r="E19" i="3"/>
  <c r="E20" i="3"/>
  <c r="E21" i="3"/>
  <c r="E22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D6" i="8" l="1"/>
  <c r="AK5" i="3" l="1"/>
  <c r="F50" i="8" s="1"/>
  <c r="E50" i="8" s="1"/>
  <c r="AI5" i="3"/>
  <c r="F47" i="8" s="1"/>
  <c r="AJ5" i="3"/>
  <c r="F51" i="8" s="1"/>
  <c r="E51" i="8" s="1"/>
  <c r="D47" i="8" l="1"/>
  <c r="E47" i="8"/>
  <c r="J12" i="8"/>
  <c r="K12" i="8" s="1"/>
  <c r="J30" i="8"/>
  <c r="K30" i="8" s="1"/>
  <c r="J44" i="8"/>
  <c r="K44" i="8" s="1"/>
  <c r="J49" i="8"/>
  <c r="K49" i="8" s="1"/>
  <c r="F5" i="3"/>
  <c r="F9" i="8" s="1"/>
  <c r="E9" i="8" s="1"/>
  <c r="W5" i="3"/>
  <c r="F31" i="8" s="1"/>
  <c r="Q5" i="3"/>
  <c r="F24" i="8" s="1"/>
  <c r="D24" i="8" s="1"/>
  <c r="H20" i="13"/>
  <c r="D26" i="13"/>
  <c r="H26" i="13" s="1"/>
  <c r="D32" i="13"/>
  <c r="H32" i="13" s="1"/>
  <c r="D37" i="13"/>
  <c r="H37" i="13" s="1"/>
  <c r="D44" i="13"/>
  <c r="H44" i="13" s="1"/>
  <c r="D48" i="13"/>
  <c r="D53" i="13"/>
  <c r="H53" i="13" s="1"/>
  <c r="D57" i="13"/>
  <c r="H57" i="13" s="1"/>
  <c r="D66" i="13"/>
  <c r="H66" i="13" s="1"/>
  <c r="P5" i="3"/>
  <c r="F23" i="8" s="1"/>
  <c r="O5" i="3"/>
  <c r="F22" i="8" s="1"/>
  <c r="D22" i="8" s="1"/>
  <c r="L5" i="3"/>
  <c r="F19" i="8" s="1"/>
  <c r="G5" i="3"/>
  <c r="F13" i="8" s="1"/>
  <c r="H5" i="3"/>
  <c r="F14" i="8" s="1"/>
  <c r="D14" i="8" s="1"/>
  <c r="I5" i="3"/>
  <c r="F16" i="8" s="1"/>
  <c r="E16" i="8" s="1"/>
  <c r="J5" i="3"/>
  <c r="F17" i="8" s="1"/>
  <c r="D17" i="8" s="1"/>
  <c r="K5" i="3"/>
  <c r="F18" i="8" s="1"/>
  <c r="D18" i="8" s="1"/>
  <c r="M5" i="3"/>
  <c r="F20" i="8" s="1"/>
  <c r="E20" i="8" s="1"/>
  <c r="N5" i="3"/>
  <c r="F21" i="8" s="1"/>
  <c r="D21" i="8" s="1"/>
  <c r="R5" i="3"/>
  <c r="F25" i="8" s="1"/>
  <c r="E25" i="8" s="1"/>
  <c r="S5" i="3"/>
  <c r="F26" i="8" s="1"/>
  <c r="E26" i="8" s="1"/>
  <c r="T5" i="3"/>
  <c r="F27" i="8" s="1"/>
  <c r="E27" i="8" s="1"/>
  <c r="U5" i="3"/>
  <c r="F28" i="8" s="1"/>
  <c r="D28" i="8" s="1"/>
  <c r="V5" i="3"/>
  <c r="F29" i="8" s="1"/>
  <c r="X5" i="3"/>
  <c r="F32" i="8" s="1"/>
  <c r="E32" i="8" s="1"/>
  <c r="Y5" i="3"/>
  <c r="F34" i="8" s="1"/>
  <c r="D34" i="8" s="1"/>
  <c r="Z5" i="3"/>
  <c r="F35" i="8" s="1"/>
  <c r="AA5" i="3"/>
  <c r="F36" i="8" s="1"/>
  <c r="E36" i="8" s="1"/>
  <c r="AC5" i="3"/>
  <c r="F37" i="8" s="1"/>
  <c r="AD5" i="3"/>
  <c r="F38" i="8" s="1"/>
  <c r="AE5" i="3"/>
  <c r="F39" i="8" s="1"/>
  <c r="D39" i="8" s="1"/>
  <c r="AF5" i="3"/>
  <c r="F40" i="8" s="1"/>
  <c r="AG5" i="3"/>
  <c r="F41" i="8" s="1"/>
  <c r="AH5" i="3"/>
  <c r="F42" i="8" s="1"/>
  <c r="AB5" i="3"/>
  <c r="F46" i="8" s="1"/>
  <c r="E46" i="8" s="1"/>
  <c r="D86" i="13"/>
  <c r="F63" i="13"/>
  <c r="F64" i="13"/>
  <c r="C13" i="14"/>
  <c r="C12" i="14" s="1"/>
  <c r="C11" i="14" s="1"/>
  <c r="C10" i="14" s="1"/>
  <c r="D5" i="3"/>
  <c r="C20" i="13"/>
  <c r="E24" i="13"/>
  <c r="E25" i="13"/>
  <c r="E23" i="13"/>
  <c r="E6" i="3"/>
  <c r="E7" i="3"/>
  <c r="E8" i="3"/>
  <c r="E9" i="3"/>
  <c r="E10" i="3"/>
  <c r="H21" i="13"/>
  <c r="H22" i="13"/>
  <c r="H25" i="13"/>
  <c r="H27" i="13"/>
  <c r="H28" i="13"/>
  <c r="H29" i="13"/>
  <c r="H30" i="13"/>
  <c r="H31" i="13"/>
  <c r="H33" i="13"/>
  <c r="H34" i="13"/>
  <c r="D13" i="14"/>
  <c r="D12" i="14" s="1"/>
  <c r="D11" i="14" s="1"/>
  <c r="D10" i="14" s="1"/>
  <c r="E74" i="13"/>
  <c r="F7" i="13"/>
  <c r="F10" i="13"/>
  <c r="F31" i="13"/>
  <c r="F33" i="13"/>
  <c r="F34" i="13"/>
  <c r="F35" i="13"/>
  <c r="F36" i="13"/>
  <c r="F38" i="13"/>
  <c r="F39" i="13"/>
  <c r="F40" i="13"/>
  <c r="F42" i="13"/>
  <c r="F43" i="13"/>
  <c r="F45" i="13"/>
  <c r="F46" i="13"/>
  <c r="F47" i="13"/>
  <c r="F49" i="13"/>
  <c r="F51" i="13"/>
  <c r="F52" i="13"/>
  <c r="F55" i="13"/>
  <c r="F58" i="13"/>
  <c r="F59" i="13"/>
  <c r="F60" i="13"/>
  <c r="F61" i="13"/>
  <c r="F62" i="13"/>
  <c r="F67" i="13"/>
  <c r="F68" i="13"/>
  <c r="F71" i="13"/>
  <c r="F73" i="13"/>
  <c r="F74" i="13"/>
  <c r="F75" i="13"/>
  <c r="F76" i="13"/>
  <c r="F77" i="13"/>
  <c r="F12" i="13"/>
  <c r="D94" i="13"/>
  <c r="E94" i="13" s="1"/>
  <c r="E93" i="13"/>
  <c r="G73" i="13"/>
  <c r="H73" i="13"/>
  <c r="G74" i="13"/>
  <c r="H74" i="13"/>
  <c r="G75" i="13"/>
  <c r="H75" i="13"/>
  <c r="G76" i="13"/>
  <c r="H76" i="13"/>
  <c r="G77" i="13"/>
  <c r="H77" i="13"/>
  <c r="G78" i="13"/>
  <c r="H78" i="13"/>
  <c r="D72" i="13"/>
  <c r="H72" i="13" s="1"/>
  <c r="D70" i="13"/>
  <c r="C72" i="13"/>
  <c r="G72" i="13" s="1"/>
  <c r="G52" i="8"/>
  <c r="D79" i="13"/>
  <c r="H79" i="13" s="1"/>
  <c r="D6" i="13"/>
  <c r="J8" i="8"/>
  <c r="K8" i="8" s="1"/>
  <c r="L8" i="8"/>
  <c r="L10" i="8"/>
  <c r="L11" i="8"/>
  <c r="L12" i="8"/>
  <c r="L30" i="8"/>
  <c r="L33" i="8"/>
  <c r="L43" i="8"/>
  <c r="L44" i="8"/>
  <c r="L45" i="8"/>
  <c r="L48" i="8"/>
  <c r="L49" i="8"/>
  <c r="L52" i="8"/>
  <c r="D90" i="13"/>
  <c r="H59" i="13"/>
  <c r="E54" i="13"/>
  <c r="C53" i="13"/>
  <c r="E59" i="13"/>
  <c r="C7" i="14"/>
  <c r="C6" i="14" s="1"/>
  <c r="C9" i="13"/>
  <c r="C11" i="13"/>
  <c r="E11" i="13" s="1"/>
  <c r="C6" i="13"/>
  <c r="C57" i="13"/>
  <c r="G57" i="13" s="1"/>
  <c r="C48" i="13"/>
  <c r="G48" i="13" s="1"/>
  <c r="E56" i="13"/>
  <c r="H56" i="13"/>
  <c r="E50" i="13"/>
  <c r="H50" i="13"/>
  <c r="E42" i="13"/>
  <c r="E41" i="13"/>
  <c r="H41" i="13"/>
  <c r="C37" i="13"/>
  <c r="H42" i="13"/>
  <c r="E21" i="13"/>
  <c r="E22" i="13"/>
  <c r="C90" i="13"/>
  <c r="C88" i="13"/>
  <c r="C79" i="13"/>
  <c r="G79" i="13"/>
  <c r="C70" i="13"/>
  <c r="G70" i="13" s="1"/>
  <c r="C66" i="13"/>
  <c r="C44" i="13"/>
  <c r="C32" i="13"/>
  <c r="G32" i="13" s="1"/>
  <c r="C26" i="13"/>
  <c r="H35" i="13"/>
  <c r="H36" i="13"/>
  <c r="H38" i="13"/>
  <c r="H39" i="13"/>
  <c r="H40" i="13"/>
  <c r="H43" i="13"/>
  <c r="H45" i="13"/>
  <c r="H46" i="13"/>
  <c r="H47" i="13"/>
  <c r="H49" i="13"/>
  <c r="H51" i="13"/>
  <c r="H52" i="13"/>
  <c r="H55" i="13"/>
  <c r="H58" i="13"/>
  <c r="H60" i="13"/>
  <c r="H61" i="13"/>
  <c r="H62" i="13"/>
  <c r="H63" i="13"/>
  <c r="H64" i="13"/>
  <c r="H65" i="13"/>
  <c r="H67" i="13"/>
  <c r="H68" i="13"/>
  <c r="H71" i="13"/>
  <c r="D7" i="14"/>
  <c r="D6" i="14" s="1"/>
  <c r="G71" i="13"/>
  <c r="E8" i="13"/>
  <c r="E27" i="13"/>
  <c r="E28" i="13"/>
  <c r="E29" i="13"/>
  <c r="E30" i="13"/>
  <c r="E31" i="13"/>
  <c r="E33" i="13"/>
  <c r="E34" i="13"/>
  <c r="E35" i="13"/>
  <c r="E36" i="13"/>
  <c r="E38" i="13"/>
  <c r="E39" i="13"/>
  <c r="E40" i="13"/>
  <c r="E43" i="13"/>
  <c r="E45" i="13"/>
  <c r="E46" i="13"/>
  <c r="E47" i="13"/>
  <c r="E49" i="13"/>
  <c r="E51" i="13"/>
  <c r="E52" i="13"/>
  <c r="E55" i="13"/>
  <c r="E58" i="13"/>
  <c r="E60" i="13"/>
  <c r="E61" i="13"/>
  <c r="E62" i="13"/>
  <c r="E63" i="13"/>
  <c r="E64" i="13"/>
  <c r="E65" i="13"/>
  <c r="E67" i="13"/>
  <c r="E68" i="13"/>
  <c r="E71" i="13"/>
  <c r="E70" i="13" s="1"/>
  <c r="E73" i="13"/>
  <c r="E75" i="13"/>
  <c r="E76" i="13"/>
  <c r="E7" i="13"/>
  <c r="B13" i="14"/>
  <c r="B12" i="14" s="1"/>
  <c r="B11" i="14" s="1"/>
  <c r="B10" i="14" s="1"/>
  <c r="B7" i="14"/>
  <c r="B6" i="14" s="1"/>
  <c r="D88" i="13"/>
  <c r="D9" i="13"/>
  <c r="E9" i="13" s="1"/>
  <c r="J52" i="8"/>
  <c r="K52" i="8" s="1"/>
  <c r="L51" i="8"/>
  <c r="G10" i="8"/>
  <c r="G11" i="8"/>
  <c r="G12" i="8"/>
  <c r="G30" i="8"/>
  <c r="G33" i="8"/>
  <c r="G43" i="8"/>
  <c r="G44" i="8"/>
  <c r="G45" i="8"/>
  <c r="G48" i="8"/>
  <c r="G49" i="8"/>
  <c r="H7" i="8"/>
  <c r="I7" i="8"/>
  <c r="J10" i="8"/>
  <c r="K10" i="8" s="1"/>
  <c r="J45" i="8"/>
  <c r="K45" i="8" s="1"/>
  <c r="J11" i="8"/>
  <c r="K11" i="8" s="1"/>
  <c r="J33" i="8"/>
  <c r="K33" i="8" s="1"/>
  <c r="J43" i="8"/>
  <c r="K43" i="8" s="1"/>
  <c r="D31" i="8" l="1"/>
  <c r="E31" i="8"/>
  <c r="D38" i="8"/>
  <c r="E38" i="8"/>
  <c r="D37" i="8"/>
  <c r="E37" i="8"/>
  <c r="D13" i="8"/>
  <c r="E13" i="8"/>
  <c r="D19" i="8"/>
  <c r="E19" i="8"/>
  <c r="D35" i="8"/>
  <c r="E35" i="8"/>
  <c r="D42" i="8"/>
  <c r="E42" i="8"/>
  <c r="D23" i="8"/>
  <c r="E23" i="8"/>
  <c r="D41" i="8"/>
  <c r="E41" i="8"/>
  <c r="E40" i="8"/>
  <c r="D40" i="8"/>
  <c r="D29" i="8"/>
  <c r="E29" i="8"/>
  <c r="E90" i="13"/>
  <c r="J18" i="8"/>
  <c r="K18" i="8" s="1"/>
  <c r="J17" i="8"/>
  <c r="K17" i="8" s="1"/>
  <c r="J16" i="8"/>
  <c r="K16" i="8" s="1"/>
  <c r="J21" i="8"/>
  <c r="K21" i="8" s="1"/>
  <c r="J27" i="8"/>
  <c r="K27" i="8" s="1"/>
  <c r="F66" i="13"/>
  <c r="F11" i="13"/>
  <c r="F7" i="8"/>
  <c r="G40" i="8"/>
  <c r="F53" i="13"/>
  <c r="C5" i="13"/>
  <c r="F26" i="13"/>
  <c r="F20" i="13"/>
  <c r="C69" i="13"/>
  <c r="G69" i="13" s="1"/>
  <c r="E48" i="13"/>
  <c r="E26" i="13"/>
  <c r="F6" i="13"/>
  <c r="D5" i="13"/>
  <c r="E72" i="13"/>
  <c r="E69" i="13" s="1"/>
  <c r="F72" i="13"/>
  <c r="F57" i="13"/>
  <c r="F44" i="13"/>
  <c r="E44" i="13"/>
  <c r="E37" i="13"/>
  <c r="F37" i="13"/>
  <c r="F32" i="13"/>
  <c r="E6" i="13"/>
  <c r="D17" i="14"/>
  <c r="D18" i="14" s="1"/>
  <c r="F9" i="13"/>
  <c r="E66" i="13"/>
  <c r="E57" i="13"/>
  <c r="E53" i="13"/>
  <c r="G53" i="13"/>
  <c r="F48" i="13"/>
  <c r="E32" i="13"/>
  <c r="G26" i="13"/>
  <c r="E20" i="13"/>
  <c r="D69" i="13"/>
  <c r="H69" i="13" s="1"/>
  <c r="H70" i="13"/>
  <c r="F70" i="13"/>
  <c r="G66" i="13"/>
  <c r="H48" i="13"/>
  <c r="D19" i="13"/>
  <c r="G44" i="13"/>
  <c r="G37" i="13"/>
  <c r="C19" i="13"/>
  <c r="G10" i="13"/>
  <c r="G36" i="8"/>
  <c r="G20" i="8"/>
  <c r="J48" i="8"/>
  <c r="K48" i="8" s="1"/>
  <c r="G6" i="8"/>
  <c r="L35" i="8"/>
  <c r="G35" i="8"/>
  <c r="G28" i="8"/>
  <c r="L28" i="8"/>
  <c r="L21" i="8"/>
  <c r="G16" i="8"/>
  <c r="L16" i="8"/>
  <c r="G22" i="8"/>
  <c r="G39" i="8"/>
  <c r="G24" i="8"/>
  <c r="L24" i="8"/>
  <c r="L42" i="8"/>
  <c r="G42" i="8"/>
  <c r="L27" i="8"/>
  <c r="G27" i="8"/>
  <c r="L14" i="8"/>
  <c r="G14" i="8"/>
  <c r="L37" i="8"/>
  <c r="L32" i="8"/>
  <c r="G32" i="8"/>
  <c r="G18" i="8"/>
  <c r="L13" i="8"/>
  <c r="G13" i="8"/>
  <c r="G26" i="8"/>
  <c r="L22" i="8"/>
  <c r="L26" i="8"/>
  <c r="E5" i="3"/>
  <c r="D87" i="13" s="1"/>
  <c r="G51" i="8"/>
  <c r="L38" i="8"/>
  <c r="G38" i="8"/>
  <c r="L34" i="8"/>
  <c r="G34" i="8"/>
  <c r="L20" i="8"/>
  <c r="L23" i="8"/>
  <c r="G23" i="8"/>
  <c r="G31" i="8"/>
  <c r="L31" i="8"/>
  <c r="G50" i="8"/>
  <c r="L50" i="8"/>
  <c r="G47" i="8"/>
  <c r="L47" i="8"/>
  <c r="L40" i="8"/>
  <c r="L36" i="8"/>
  <c r="L29" i="8"/>
  <c r="G29" i="8"/>
  <c r="L25" i="8"/>
  <c r="G25" i="8"/>
  <c r="L17" i="8"/>
  <c r="G17" i="8"/>
  <c r="G19" i="8"/>
  <c r="L19" i="8"/>
  <c r="L9" i="8"/>
  <c r="G9" i="8"/>
  <c r="L46" i="8"/>
  <c r="G46" i="8"/>
  <c r="G41" i="8"/>
  <c r="G37" i="8"/>
  <c r="G21" i="8"/>
  <c r="L18" i="8"/>
  <c r="L39" i="8"/>
  <c r="L41" i="8"/>
  <c r="J40" i="8" l="1"/>
  <c r="K40" i="8" s="1"/>
  <c r="J26" i="8"/>
  <c r="K26" i="8" s="1"/>
  <c r="J25" i="8"/>
  <c r="K25" i="8" s="1"/>
  <c r="J24" i="8"/>
  <c r="K24" i="8" s="1"/>
  <c r="J32" i="8"/>
  <c r="K32" i="8" s="1"/>
  <c r="J20" i="8"/>
  <c r="K20" i="8" s="1"/>
  <c r="J14" i="8"/>
  <c r="K14" i="8" s="1"/>
  <c r="J28" i="8"/>
  <c r="K28" i="8" s="1"/>
  <c r="E7" i="8"/>
  <c r="D7" i="8"/>
  <c r="J35" i="8"/>
  <c r="K35" i="8" s="1"/>
  <c r="J13" i="8"/>
  <c r="K13" i="8" s="1"/>
  <c r="J38" i="8"/>
  <c r="K38" i="8" s="1"/>
  <c r="J19" i="8"/>
  <c r="K19" i="8" s="1"/>
  <c r="J31" i="8"/>
  <c r="K31" i="8" s="1"/>
  <c r="J36" i="8"/>
  <c r="K36" i="8" s="1"/>
  <c r="J39" i="8"/>
  <c r="K39" i="8" s="1"/>
  <c r="J42" i="8"/>
  <c r="K42" i="8" s="1"/>
  <c r="J41" i="8"/>
  <c r="K41" i="8" s="1"/>
  <c r="J37" i="8"/>
  <c r="K37" i="8" s="1"/>
  <c r="F5" i="13"/>
  <c r="C18" i="13"/>
  <c r="C17" i="13" s="1"/>
  <c r="E5" i="13"/>
  <c r="D18" i="13"/>
  <c r="D17" i="13" s="1"/>
  <c r="D16" i="13" s="1"/>
  <c r="I18" i="13" s="1"/>
  <c r="F69" i="13"/>
  <c r="E19" i="13"/>
  <c r="E18" i="13" s="1"/>
  <c r="E17" i="13" s="1"/>
  <c r="E16" i="13" s="1"/>
  <c r="F19" i="13"/>
  <c r="G19" i="13"/>
  <c r="J22" i="8"/>
  <c r="K22" i="8" s="1"/>
  <c r="J47" i="8"/>
  <c r="K47" i="8" s="1"/>
  <c r="J50" i="8"/>
  <c r="K50" i="8" s="1"/>
  <c r="J23" i="8"/>
  <c r="K23" i="8" s="1"/>
  <c r="J5" i="8"/>
  <c r="L7" i="8"/>
  <c r="J9" i="8"/>
  <c r="K9" i="8" s="1"/>
  <c r="G7" i="8"/>
  <c r="J29" i="8"/>
  <c r="K29" i="8" s="1"/>
  <c r="J46" i="8"/>
  <c r="K46" i="8" s="1"/>
  <c r="J34" i="8"/>
  <c r="K34" i="8" s="1"/>
  <c r="J51" i="8"/>
  <c r="K51" i="8" s="1"/>
  <c r="G2" i="8" l="1"/>
  <c r="F18" i="13"/>
  <c r="D83" i="13"/>
  <c r="I88" i="13" s="1"/>
  <c r="I89" i="13" s="1"/>
  <c r="I16" i="13"/>
  <c r="C16" i="13"/>
  <c r="F17" i="13"/>
  <c r="K3" i="8"/>
  <c r="K2" i="8"/>
  <c r="J2" i="8"/>
  <c r="J3" i="8"/>
  <c r="J7" i="8"/>
  <c r="K7" i="8" s="1"/>
  <c r="J4" i="8"/>
  <c r="D84" i="13" l="1"/>
  <c r="G85" i="13" s="1"/>
  <c r="G16" i="13"/>
  <c r="G12" i="13"/>
  <c r="F16" i="13"/>
  <c r="C2" i="13"/>
  <c r="H14" i="13"/>
  <c r="I91" i="13" l="1"/>
  <c r="H85" i="13"/>
</calcChain>
</file>

<file path=xl/sharedStrings.xml><?xml version="1.0" encoding="utf-8"?>
<sst xmlns="http://schemas.openxmlformats.org/spreadsheetml/2006/main" count="376" uniqueCount="322">
  <si>
    <t>Төлөвлөгөө /өссөн дүнгээр/</t>
  </si>
  <si>
    <t>Үзүүлэлт</t>
  </si>
  <si>
    <t>Гүйцэтгэл /өссөн дүнгээр/</t>
  </si>
  <si>
    <t>НИЙТ АВЛАГА</t>
  </si>
  <si>
    <t>Цалин</t>
  </si>
  <si>
    <t>НДШ</t>
  </si>
  <si>
    <t>Гэрэл цахилгаан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</si>
  <si>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</si>
  <si>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</si>
  <si>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</si>
  <si>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</si>
  <si>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</si>
  <si>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</si>
  <si>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</si>
  <si>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</si>
  <si>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</si>
  <si>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</si>
  <si>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</si>
  <si>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</si>
  <si>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</si>
  <si>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</si>
  <si>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</si>
  <si>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</si>
  <si>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</si>
  <si>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</si>
  <si>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</si>
  <si>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</si>
  <si>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</si>
  <si>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Гэрээт ажлын хөлс</t>
  </si>
  <si>
    <t>Аудит</t>
  </si>
  <si>
    <t>Даатгалын үйлчилгээ</t>
  </si>
  <si>
    <t>Харилцах дансны үлдэгдэл</t>
  </si>
  <si>
    <t>Код</t>
  </si>
  <si>
    <t>Эдийн засгийн ангилал</t>
  </si>
  <si>
    <t xml:space="preserve">Үндсэн цалин </t>
  </si>
  <si>
    <t>Нэмэгдэл</t>
  </si>
  <si>
    <t xml:space="preserve">Унаа хоолны хөнгөлөлт </t>
  </si>
  <si>
    <t xml:space="preserve">Урамшуулал </t>
  </si>
  <si>
    <t xml:space="preserve"> Нийгмийн даатгалын шимтгэл</t>
  </si>
  <si>
    <t>Гэрэл, цахилгаан</t>
  </si>
  <si>
    <t>Түлш, халаалт</t>
  </si>
  <si>
    <t>Байрны түрээс</t>
  </si>
  <si>
    <t>Шуудан, холбоо, интернэтийн төлбөр</t>
  </si>
  <si>
    <t>Хог хаягдал зайлуулах, хортон мэрэгчдийн устгал, ариутгал</t>
  </si>
  <si>
    <t>Бага үнэтэй, түргэн элэгдэх, ахуйн эд зүйлс</t>
  </si>
  <si>
    <t>Эм, бэлдмэл, эмнэлгийн хэрэгсэл</t>
  </si>
  <si>
    <t>Хоол, хүнс</t>
  </si>
  <si>
    <t>Нормын хувцас, зөөлөн эдлэл</t>
  </si>
  <si>
    <t>Багаж, техник, хэрэгсэл</t>
  </si>
  <si>
    <t>Тавилга</t>
  </si>
  <si>
    <t>Хөдөлмөр хамгааллын хэрэглэл</t>
  </si>
  <si>
    <t xml:space="preserve"> Гадаад албан томилолт</t>
  </si>
  <si>
    <t>Дотоод албан томилолт</t>
  </si>
  <si>
    <t>Зочин төлөөлөгч хүлээн авах</t>
  </si>
  <si>
    <t>Бусдаар гүйцэтгүүлсэн бусад нийтлэг ажил үйлчилгээний төлбөр хураамж</t>
  </si>
  <si>
    <t xml:space="preserve">Аудит, баталгаажуулалт, зэрэглэл тогтоох </t>
  </si>
  <si>
    <t>Тээврийн хэрэгслийн татвар</t>
  </si>
  <si>
    <t>Мэдээлэл, технологийн үйлчилгээ</t>
  </si>
  <si>
    <t xml:space="preserve">Газрын төлбөр </t>
  </si>
  <si>
    <t>Банк, санхүүгийн байгууллагын үйлчилгээний хураамж</t>
  </si>
  <si>
    <t>Улсын мэдээллийн маягт хэвлэх, бэлтгэх</t>
  </si>
  <si>
    <t>Бараа үйлчилгээний бусад зардал</t>
  </si>
  <si>
    <t xml:space="preserve">Хичээл үйлдвэрлэлийн дадлага хийх </t>
  </si>
  <si>
    <t>Ажил олгогчоос олгох  бусад тэтгэмж, урамшуулал</t>
  </si>
  <si>
    <t>Төрөөс иргэдэд олгох тэтгэмж, урамшуулал</t>
  </si>
  <si>
    <t>Ээлжийн амралтаар нутаг явах унааны хөнгөлөлт</t>
  </si>
  <si>
    <t>Тэтгэвэрт гарахад олгох нэг удаагийн мөнгөн тэтгэмж</t>
  </si>
  <si>
    <t xml:space="preserve">Хөдөө орон нутагт тогтвор суурьшилтай ажилласан албан хаагчдад төрөөс үзүүлэх дэмжлэг </t>
  </si>
  <si>
    <t xml:space="preserve">Нэг удаагийн тэтгэмж, шагнал урамшуулал </t>
  </si>
  <si>
    <t xml:space="preserve">                      УРСГАЛ ЗАРДАЛ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</si>
  <si>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</si>
  <si>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</si>
  <si>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</si>
  <si>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</si>
  <si>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</si>
  <si>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</si>
  <si>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Цэвэр, бохир ус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</si>
  <si>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</si>
  <si>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</si>
  <si>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</si>
  <si>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</si>
  <si>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</si>
  <si>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</si>
  <si>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</si>
  <si>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</si>
  <si>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</si>
  <si>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</si>
  <si>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</si>
  <si>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</si>
  <si>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Улсын мэдээллийн маягт хэвлэх, бэлтгэх</t>
  </si>
  <si>
    <t xml:space="preserve">                                          Бусад Ажил олгогчоос олгох бусад тэтгэмж, урамшуулал</t>
  </si>
  <si>
    <t xml:space="preserve">                                          Барилга байгууламж</t>
  </si>
  <si>
    <t xml:space="preserve">                      БАЙГУУЛЛАГЫН ТОО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</si>
  <si>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</si>
  <si>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</si>
  <si>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</si>
  <si>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</si>
  <si>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</si>
  <si>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</si>
  <si>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</si>
  <si>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</si>
  <si>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</si>
  <si>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</si>
  <si>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</si>
  <si>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</si>
  <si>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</si>
  <si>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</si>
  <si>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</si>
  <si>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</si>
  <si>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</si>
  <si>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</si>
  <si>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</si>
  <si>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</si>
  <si>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</si>
  <si>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</si>
  <si>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</si>
  <si>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</si>
  <si>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</si>
  <si>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</si>
  <si>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</si>
  <si>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</si>
  <si>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</si>
  <si>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</si>
  <si>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</si>
  <si>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</si>
  <si>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</si>
  <si>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</si>
  <si>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</si>
  <si>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</si>
  <si>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</si>
  <si>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</si>
  <si>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</si>
  <si>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</si>
  <si>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</si>
  <si>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</si>
  <si>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</si>
  <si>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</si>
  <si>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</si>
  <si>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</si>
  <si>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</si>
  <si>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</si>
  <si>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</si>
  <si>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</si>
  <si>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</si>
  <si>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</si>
  <si>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</si>
  <si>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</si>
  <si>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</si>
  <si>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200212001</t>
  </si>
  <si>
    <t>200412001</t>
  </si>
  <si>
    <t>200812001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</si>
  <si>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</si>
  <si>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</si>
  <si>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</si>
  <si>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</si>
  <si>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</si>
  <si>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</si>
  <si>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</si>
  <si>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</si>
  <si>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</si>
  <si>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</si>
  <si>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</si>
  <si>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</si>
  <si>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</si>
  <si>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</si>
  <si>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</si>
  <si>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</si>
  <si>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</si>
  <si>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</si>
  <si>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</si>
  <si>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</si>
  <si>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</si>
  <si>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</si>
  <si>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</si>
  <si>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Эрүүгийн цагдаагийн алба</t>
  </si>
  <si>
    <t>Мөрдөн байцаах алба</t>
  </si>
  <si>
    <t>Захиргааны удирдлагын газар</t>
  </si>
  <si>
    <t>Санхүү, аж ахуйн алба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</si>
  <si>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</si>
  <si>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</si>
  <si>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</si>
  <si>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</si>
  <si>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</si>
  <si>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ЦЕГ-ЫН ЕРӨНХИЙ НЯГТЛАН БОДОГЧ, ЦАГДААГИЙН ХУРАНДАА</t>
  </si>
  <si>
    <t>ТЗТ</t>
  </si>
  <si>
    <t>Дотоодын цэргийн 05-р анги</t>
  </si>
  <si>
    <t>Дотоодын цэргийн 805-р анги</t>
  </si>
  <si>
    <t xml:space="preserve">                                         Төвлөрүүлэг шилжүүлэг</t>
  </si>
  <si>
    <t>Н.АРИУНЧИМЭГ</t>
  </si>
  <si>
    <t>900012039</t>
  </si>
  <si>
    <t>Хангалт үйлчилгээний төв</t>
  </si>
  <si>
    <t>ЦЕГ-ын Мэдээлэл, дүн шинжилгээ, шуурхай удирдлагын алба</t>
  </si>
  <si>
    <t>Үүнд:</t>
  </si>
  <si>
    <t>Нийт авлага</t>
  </si>
  <si>
    <t>Нийт өглөг</t>
  </si>
  <si>
    <t>Нийт дүн                                                   /а-б+в=д+е+ё/</t>
  </si>
  <si>
    <t>Үүнээс: 31-60 хоног</t>
  </si>
  <si>
    <t>61-120 хоног</t>
  </si>
  <si>
    <t>121 хоногоос дээш</t>
  </si>
  <si>
    <t>а</t>
  </si>
  <si>
    <t>б</t>
  </si>
  <si>
    <t>в</t>
  </si>
  <si>
    <t>г</t>
  </si>
  <si>
    <t>д</t>
  </si>
  <si>
    <t>е</t>
  </si>
  <si>
    <t>ё</t>
  </si>
  <si>
    <t>ҮЗҮҮЛЭЛТ</t>
  </si>
  <si>
    <t> НИЙТ ДҮН</t>
  </si>
  <si>
    <t xml:space="preserve">                                          Хөрөнгө оруулалтын санхүүжих</t>
  </si>
  <si>
    <t xml:space="preserve">                                          Эрүүл мэндийн даатгалын сангаас санхүүжих</t>
  </si>
  <si>
    <t xml:space="preserve">                                          Үндсэн үйл ажиллагааны орлогоос санхүүжих</t>
  </si>
  <si>
    <t xml:space="preserve">                           БАРАА, ҮЙЛЧИЛГЭЭНИЙ ЗАРДАЛ</t>
  </si>
  <si>
    <t xml:space="preserve">                                          Үндсэн цалин</t>
  </si>
  <si>
    <t xml:space="preserve">                                          ҮОМШ-ний даатгал</t>
  </si>
  <si>
    <t xml:space="preserve">                                          Ажилгүйдлийн даатгал</t>
  </si>
  <si>
    <t xml:space="preserve">                                          Эрүүл мэндийн даатгал</t>
  </si>
  <si>
    <t xml:space="preserve">                                          Түлш, халаалт</t>
  </si>
  <si>
    <t xml:space="preserve">                                          Байрны түрээс</t>
  </si>
  <si>
    <t xml:space="preserve">                                          Бага үнэтэй, түргэн элэгдэх, ахуйн эд зүйлс</t>
  </si>
  <si>
    <t xml:space="preserve">                                          Хоол, хүнс</t>
  </si>
  <si>
    <t xml:space="preserve">                                          Даатгалын үйлчилгээ</t>
  </si>
  <si>
    <t xml:space="preserve">                                Бараа үйлчилгээний бусад зардал</t>
  </si>
  <si>
    <t xml:space="preserve">                                          Бараа үйлчилгээний бусад зардал</t>
  </si>
  <si>
    <t xml:space="preserve">                                          Хичээл үйлдвэрлэлийн дадлага хийх</t>
  </si>
  <si>
    <t xml:space="preserve">                           УРСГАЛ ШИЛЖҮҮЛЭГ</t>
  </si>
  <si>
    <t xml:space="preserve">                                Засгийн газрын урсгал шилжүүлэг</t>
  </si>
  <si>
    <t xml:space="preserve">                                          Засгийн газрын гадаад шилжүүлэг</t>
  </si>
  <si>
    <t xml:space="preserve">                                Бусад урсгал шилжүүлэг</t>
  </si>
  <si>
    <t xml:space="preserve">                                          Гүйцэтгэх ажилтан</t>
  </si>
  <si>
    <t xml:space="preserve">                                          Үйлчлэх ажилтан</t>
  </si>
  <si>
    <t xml:space="preserve">     I.  НИЙТ ЗАРЛАГА ба ЦЭВЭР ЗЭЭЛИЙН ДҮН</t>
  </si>
  <si>
    <t xml:space="preserve">                 НИЙТ ЗАРЛАГА ба ЦЭВЭР ЗЭЭЛИЙН ДҮН</t>
  </si>
  <si>
    <t>Тээврийн цагдаагийн алба</t>
  </si>
  <si>
    <t>`</t>
  </si>
  <si>
    <t>200012043</t>
  </si>
  <si>
    <t>200012044</t>
  </si>
  <si>
    <t>200012045</t>
  </si>
  <si>
    <t>200012046</t>
  </si>
  <si>
    <t>200012047</t>
  </si>
  <si>
    <t>200012048</t>
  </si>
  <si>
    <t xml:space="preserve">                                          Урамшуулал</t>
  </si>
  <si>
    <t xml:space="preserve">                                          Унаа хоолны хөнгөлөлт</t>
  </si>
  <si>
    <t>Экологийн цагдаагийн алба</t>
  </si>
  <si>
    <t>Эрүүл мэндийн даатгал</t>
  </si>
  <si>
    <t>Нийслэлийн цагдаагийн удирдах газар</t>
  </si>
  <si>
    <t>Б.ЭНХТУЯА</t>
  </si>
  <si>
    <t>ГАЗРЫН АХЛАХ МЭРГЭЖИЛТЭН</t>
  </si>
  <si>
    <t xml:space="preserve">                 ЗАРДЛЫГ САНХҮҮЖҮҮЛЭХ ЭХ ҮҮСВЭР</t>
  </si>
  <si>
    <t>ЦДЦСургалтын нэгдсэн төв</t>
  </si>
  <si>
    <t>Хөдөлмөр хамгаалалын хэрэгсэл</t>
  </si>
  <si>
    <t>Хог, хаягдал</t>
  </si>
  <si>
    <t>НХЖХОНАБХАлба</t>
  </si>
  <si>
    <t>Тээврийн хэрэгслийн оношилгоо</t>
  </si>
  <si>
    <t>Мөнгөн хөрөнгийн 2022 оны 01 -р сарын 01-ний үлдэгдэл</t>
  </si>
  <si>
    <t>900012035</t>
  </si>
  <si>
    <t>Дотоодын цэргийн штаб</t>
  </si>
  <si>
    <t xml:space="preserve">                                          Тендерын орлого</t>
  </si>
  <si>
    <t>АХЛАХ МЭРГЭЖИЛТЭН, ЦАГДААГИЙН ХОШУУЧ</t>
  </si>
  <si>
    <t>БҮБЗардал /БШАЗ/</t>
  </si>
  <si>
    <t>Д.БАТЧУЛУУН</t>
  </si>
  <si>
    <t>Үлдэгдэл</t>
  </si>
  <si>
    <t>Хувь</t>
  </si>
  <si>
    <t>Сайхан сумын цагдаагийн хэлтэс</t>
  </si>
  <si>
    <t>Архангай аймгийн цагдаагийн газар</t>
  </si>
  <si>
    <t>Баян-Өлгий аймгийн цагдаагийн газар</t>
  </si>
  <si>
    <t>Баянхонгор аймгийн цагдаагийн газар</t>
  </si>
  <si>
    <t>Булган аймгийн цагдаагийн газар</t>
  </si>
  <si>
    <t>Говь-Алтай аймгийн цагдаагийн газар</t>
  </si>
  <si>
    <t>Дорноговь ааймгийн цагдаагийн газар</t>
  </si>
  <si>
    <t>Дорнод аймгийн цагдаагийн газар</t>
  </si>
  <si>
    <t>Дундговь аймгийн цагдаагийн газар</t>
  </si>
  <si>
    <t>Өвөрхангай аймгийн цагдаагийн газар</t>
  </si>
  <si>
    <t>Өмнөговь аймгийн цагдаагийн газар</t>
  </si>
  <si>
    <t>Сүхбаатар аймгийн цагдаагийн газар</t>
  </si>
  <si>
    <t>Сэлэнгэ аймгийн цагдаагийн газар</t>
  </si>
  <si>
    <t>Төв аймгийн цагдаагийн газар</t>
  </si>
  <si>
    <t>Увс аймгийн цагдаагийн газар</t>
  </si>
  <si>
    <t>Ховд аймгийн цагдаагийн газар</t>
  </si>
  <si>
    <t>Хөвсгөл аймгийн цагдаагийн газар</t>
  </si>
  <si>
    <t>Хэнтий аймгийн цагдаагийн газар</t>
  </si>
  <si>
    <t>Дархан-Уул аймгийн цагдаагийн газар</t>
  </si>
  <si>
    <t>Баянгол дүүргийн цагдаагийн газар</t>
  </si>
  <si>
    <t>Баянзүрх дүүргийн цагдаагийн газар</t>
  </si>
  <si>
    <t>Хан-уул дүүргийн цагдаагийн газар</t>
  </si>
  <si>
    <t>Сүхбаатар дүүргийн цагдаагийн газар</t>
  </si>
  <si>
    <t>Чингэлтэй дүүргийн цагдаагийн газар</t>
  </si>
  <si>
    <t>Сонгинохайрхан дүүргийн цагдаагийн газар</t>
  </si>
  <si>
    <t>Багануур дүүргийн цагдаагийн газар</t>
  </si>
  <si>
    <t>Налайх дүүргийн цагдаагийн хэлтэс</t>
  </si>
  <si>
    <t>Багахангай дүүргийн цагдаагийн хэлтэс</t>
  </si>
  <si>
    <t>Орхон аймгийн цагдаагийн газар</t>
  </si>
  <si>
    <t>Говьсүмбэр аймгийн цагдаагийн хэлтэс</t>
  </si>
  <si>
    <t>Төмөр замын цагдаагийн газар</t>
  </si>
  <si>
    <t>ЦАХ-ын Сүүж-уул амралт, сувилал</t>
  </si>
  <si>
    <t>Завхан аймгийн цагдаагийн газар</t>
  </si>
  <si>
    <t>2022 оны 11-р сарын эцсийн үлдэгдэл</t>
  </si>
  <si>
    <t>ЦЕГ-ЫН ТӨСВИЙН ГҮЙЦЭТГЭЛИЙН 2022 ОНЫ                                                                                                                                                            12 САРЫН НЭГТГЭСЭН МЭДЭЭ</t>
  </si>
  <si>
    <t>Мөнгөн хөрөнгийн 2022 оны 12-р сарын 31-ний үлдэгдэл</t>
  </si>
  <si>
    <t>Цагдаагийн ерөнхий газрын 2022 оны 12 сарын авлага, өглөгийн дэлгэрэнгүй мэдээ</t>
  </si>
  <si>
    <t>ЦАГДААГИЙН ЕРӨНХИЙ ГАЗРЫН 2022 ОНЫ 12 САРЫН ТӨСВИЙН ГҮЙЦЭТГЭЛИЙН ӨР, АВЛАГЫН НЭГТГЭСЭН МЭДЭЭ</t>
  </si>
  <si>
    <t>НИЙТ ӨГЛӨГ</t>
  </si>
  <si>
    <t>2022 оны 10-р сарын эхний үлдэгдэл</t>
  </si>
  <si>
    <t xml:space="preserve">                      Улсын төсвөөс санхүүжих</t>
  </si>
  <si>
    <t xml:space="preserve">                                          Улсын төсвөөс санхүүжих</t>
  </si>
  <si>
    <t xml:space="preserve">                      Нийгмийн даатгалын сангийн төсвөөс санхүүжих</t>
  </si>
  <si>
    <t xml:space="preserve">                      Төсөвт байгууллагын үйл ажиллагаанаас</t>
  </si>
  <si>
    <t xml:space="preserve">                                Цалин, хөлс болон нэмэгдэл урамшил</t>
  </si>
  <si>
    <t xml:space="preserve">                                Ажил олгогчоос нийгмийн даатгалд төлөх шимтгэл</t>
  </si>
  <si>
    <t xml:space="preserve">                                          Шуудан, холбоо, интернэтийн төлбөр</t>
  </si>
  <si>
    <t xml:space="preserve">                                          Нормын хувцас, зөөлөн эдлэл</t>
  </si>
  <si>
    <t xml:space="preserve">                                          Хөдөлмөр хамгааллын хэрэглэл</t>
  </si>
  <si>
    <t xml:space="preserve">                                Бусдаар гүйцэтгүүлсэн ажил, үйлчилгээний төлбөр, хураамж</t>
  </si>
  <si>
    <t xml:space="preserve">                                          Бусдаар гүйцэтгүүлсэн бусад нийтлэг ажил, үйлчилгээний төлбөр, хураамж</t>
  </si>
  <si>
    <t xml:space="preserve">                                          Мэдээллийн технологийн үйлчилгээ</t>
  </si>
  <si>
    <t xml:space="preserve">                                          Газрын төлбөр</t>
  </si>
  <si>
    <t xml:space="preserve">                                          Төрөөс иргэдэд олгох тэтгэмж, урамшуулал</t>
  </si>
  <si>
    <t xml:space="preserve">                                          Тэтгэвэрт гарахад олгох нэг удаагийн мөнгөн тэтгэмж</t>
  </si>
  <si>
    <t xml:space="preserve">                                          Хөдөө орон нутагт тогтвор суурьшилтай ажилласан албан хаагчдад төрөөс үзүүлэх дэмжлэг</t>
  </si>
  <si>
    <t xml:space="preserve">                      ХӨРӨНГИЙН ЗАРДАЛ</t>
  </si>
  <si>
    <t xml:space="preserve">                                          Тоног төхөөрөмж</t>
  </si>
  <si>
    <t xml:space="preserve">                                          Төсвийн байгууллага</t>
  </si>
  <si>
    <t>ЦЕГ-ЫН ТӨСВИЙН ГҮЙЦЭТГЭЛИЙН 2022 ОНЫ                                                                                             12 САРЫН МЭДЭЭ /ХӨРӨНГӨ ОРУУЛАЛТ/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</si>
</sst>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8"/>
      <name val="FBMOARIAL"/>
      <family val="2"/>
      <charset val="204"/>
    </font>
    <font>
      <sz val="8"/>
      <name val="Sc-Tahoma"/>
      <family val="2"/>
    </font>
    <font>
      <sz val="8"/>
      <color rgb="FFFF0000"/>
      <name val="Arial"/>
      <family val="2"/>
    </font>
    <font>
      <sz val="8"/>
      <color rgb="FFFF0000"/>
      <name val="Arial Mo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/>
    <xf numFmtId="0" fontId="1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wrapText="1"/>
    </xf>
    <xf numFmtId="0" fontId="5" fillId="0" borderId="1" xfId="2" applyFont="1" applyBorder="1" applyAlignment="1">
      <alignment wrapText="1"/>
    </xf>
    <xf numFmtId="43" fontId="5" fillId="0" borderId="1" xfId="1" applyFont="1" applyBorder="1" applyAlignment="1">
      <alignment horizontal="center" vertical="center" wrapText="1"/>
    </xf>
    <xf numFmtId="0" fontId="1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43" fontId="7" fillId="0" borderId="1" xfId="1" applyFont="1" applyBorder="1"/>
    <xf numFmtId="43" fontId="5" fillId="0" borderId="1" xfId="1" applyFont="1" applyBorder="1"/>
    <xf numFmtId="0" fontId="7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43" fontId="6" fillId="0" borderId="1" xfId="1" applyFont="1" applyBorder="1"/>
    <xf numFmtId="43" fontId="13" fillId="0" borderId="1" xfId="1" applyFont="1" applyBorder="1"/>
    <xf numFmtId="0" fontId="5" fillId="0" borderId="0" xfId="2" applyFont="1" applyAlignment="1">
      <alignment wrapText="1"/>
    </xf>
    <xf numFmtId="165" fontId="5" fillId="0" borderId="0" xfId="2" applyNumberFormat="1" applyFont="1" applyAlignment="1">
      <alignment horizontal="right"/>
    </xf>
    <xf numFmtId="0" fontId="16" fillId="0" borderId="0" xfId="0" applyFont="1"/>
    <xf numFmtId="43" fontId="5" fillId="0" borderId="1" xfId="1" applyFont="1" applyBorder="1" applyAlignment="1">
      <alignment wrapText="1"/>
    </xf>
    <xf numFmtId="0" fontId="9" fillId="0" borderId="0" xfId="0" applyFont="1"/>
    <xf numFmtId="0" fontId="2" fillId="0" borderId="0" xfId="0" applyFont="1"/>
    <xf numFmtId="43" fontId="5" fillId="0" borderId="0" xfId="1" applyFont="1"/>
    <xf numFmtId="0" fontId="11" fillId="0" borderId="0" xfId="0" applyFont="1" applyAlignment="1">
      <alignment wrapText="1"/>
    </xf>
    <xf numFmtId="0" fontId="11" fillId="0" borderId="0" xfId="0" applyFont="1"/>
    <xf numFmtId="0" fontId="17" fillId="0" borderId="0" xfId="0" applyFont="1"/>
    <xf numFmtId="43" fontId="7" fillId="0" borderId="0" xfId="1" applyFont="1"/>
    <xf numFmtId="0" fontId="2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3" fontId="16" fillId="0" borderId="0" xfId="0" applyNumberFormat="1" applyFont="1"/>
    <xf numFmtId="43" fontId="9" fillId="3" borderId="0" xfId="1" applyFont="1" applyFill="1" applyAlignment="1">
      <alignment horizontal="right"/>
    </xf>
    <xf numFmtId="0" fontId="11" fillId="0" borderId="0" xfId="2" applyFont="1" applyAlignment="1">
      <alignment wrapText="1"/>
    </xf>
    <xf numFmtId="165" fontId="11" fillId="0" borderId="0" xfId="2" applyNumberFormat="1" applyFont="1" applyAlignment="1">
      <alignment horizontal="right"/>
    </xf>
    <xf numFmtId="43" fontId="3" fillId="0" borderId="1" xfId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43" fontId="9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43" fontId="4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/>
    <xf numFmtId="43" fontId="2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3" fontId="23" fillId="0" borderId="0" xfId="0" applyNumberFormat="1" applyFont="1" applyAlignment="1">
      <alignment vertical="center"/>
    </xf>
    <xf numFmtId="43" fontId="2" fillId="0" borderId="1" xfId="1" applyFont="1" applyBorder="1" applyAlignment="1">
      <alignment vertical="center"/>
    </xf>
    <xf numFmtId="43" fontId="22" fillId="0" borderId="1" xfId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43" fontId="2" fillId="3" borderId="1" xfId="1" applyFont="1" applyFill="1" applyBorder="1" applyAlignment="1">
      <alignment horizontal="right" vertical="center"/>
    </xf>
    <xf numFmtId="165" fontId="2" fillId="0" borderId="1" xfId="2" applyNumberFormat="1" applyFont="1" applyBorder="1" applyAlignment="1">
      <alignment horizontal="right" vertical="center"/>
    </xf>
    <xf numFmtId="43" fontId="3" fillId="3" borderId="1" xfId="1" applyFont="1" applyFill="1" applyBorder="1" applyAlignment="1">
      <alignment horizontal="right" vertical="center"/>
    </xf>
    <xf numFmtId="165" fontId="2" fillId="0" borderId="0" xfId="2" applyNumberFormat="1" applyFont="1" applyAlignment="1">
      <alignment horizontal="right" vertical="center"/>
    </xf>
    <xf numFmtId="43" fontId="2" fillId="3" borderId="0" xfId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1" xfId="2" applyFont="1" applyBorder="1" applyAlignment="1">
      <alignment vertical="center" wrapText="1"/>
    </xf>
    <xf numFmtId="43" fontId="23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0" fontId="23" fillId="0" borderId="0" xfId="0" applyFont="1" applyAlignment="1">
      <alignment vertical="center" wrapText="1"/>
    </xf>
    <xf numFmtId="43" fontId="2" fillId="0" borderId="1" xfId="0" applyNumberFormat="1" applyFont="1" applyBorder="1" applyAlignment="1">
      <alignment vertical="center"/>
    </xf>
    <xf numFmtId="43" fontId="21" fillId="0" borderId="0" xfId="1" applyFont="1" applyAlignment="1">
      <alignment vertical="center"/>
    </xf>
    <xf numFmtId="43" fontId="3" fillId="0" borderId="0" xfId="1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2" fillId="4" borderId="0" xfId="1" applyFont="1" applyFill="1" applyAlignment="1">
      <alignment vertical="center"/>
    </xf>
    <xf numFmtId="0" fontId="3" fillId="0" borderId="1" xfId="0" applyFont="1" applyBorder="1" applyAlignment="1">
      <alignment vertical="center"/>
    </xf>
    <xf numFmtId="43" fontId="3" fillId="4" borderId="0" xfId="1" applyFont="1" applyFill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2" fillId="0" borderId="0" xfId="2" applyFont="1" applyAlignment="1">
      <alignment vertical="center" wrapText="1"/>
    </xf>
    <xf numFmtId="0" fontId="9" fillId="0" borderId="0" xfId="0" applyFont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  <xf numFmtId="43" fontId="9" fillId="3" borderId="0" xfId="1" applyFont="1" applyFill="1" applyAlignment="1">
      <alignment horizontal="right" vertical="center"/>
    </xf>
    <xf numFmtId="43" fontId="11" fillId="0" borderId="0" xfId="1" applyFont="1"/>
    <xf numFmtId="0" fontId="2" fillId="0" borderId="1" xfId="0" applyFont="1" applyBorder="1" applyAlignment="1">
      <alignment vertical="center" wrapText="1"/>
    </xf>
    <xf numFmtId="43" fontId="23" fillId="4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43" fontId="5" fillId="0" borderId="0" xfId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43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0" fontId="5" fillId="0" borderId="0" xfId="4" applyFont="1" applyAlignment="1">
      <alignment vertical="center"/>
    </xf>
    <xf numFmtId="0" fontId="11" fillId="0" borderId="0" xfId="4" applyAlignment="1">
      <alignment horizontal="left" vertical="center"/>
    </xf>
    <xf numFmtId="43" fontId="11" fillId="0" borderId="0" xfId="1" applyFont="1" applyFill="1" applyAlignment="1">
      <alignment vertical="center"/>
    </xf>
    <xf numFmtId="43" fontId="11" fillId="0" borderId="0" xfId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9" fillId="0" borderId="0" xfId="1" applyFont="1" applyFill="1" applyAlignment="1">
      <alignment vertical="center"/>
    </xf>
    <xf numFmtId="0" fontId="5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43" fontId="6" fillId="0" borderId="0" xfId="1" applyFont="1" applyFill="1" applyAlignment="1">
      <alignment vertical="center"/>
    </xf>
    <xf numFmtId="43" fontId="2" fillId="0" borderId="1" xfId="1" applyFont="1" applyFill="1" applyBorder="1" applyAlignment="1">
      <alignment horizontal="right"/>
    </xf>
    <xf numFmtId="166" fontId="25" fillId="0" borderId="1" xfId="1" applyNumberFormat="1" applyFont="1" applyFill="1" applyBorder="1" applyAlignment="1">
      <alignment horizontal="right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9" fontId="2" fillId="0" borderId="0" xfId="5" applyFont="1" applyAlignment="1">
      <alignment vertical="center"/>
    </xf>
    <xf numFmtId="9" fontId="2" fillId="0" borderId="1" xfId="5" applyFont="1" applyBorder="1" applyAlignment="1">
      <alignment horizontal="center" vertical="center"/>
    </xf>
    <xf numFmtId="9" fontId="2" fillId="0" borderId="1" xfId="5" applyFont="1" applyBorder="1" applyAlignment="1">
      <alignment vertical="center"/>
    </xf>
    <xf numFmtId="9" fontId="3" fillId="0" borderId="1" xfId="5" applyFont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9" fontId="2" fillId="2" borderId="1" xfId="5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9" fontId="3" fillId="2" borderId="1" xfId="5" applyFont="1" applyFill="1" applyBorder="1" applyAlignment="1">
      <alignment vertical="center"/>
    </xf>
    <xf numFmtId="0" fontId="9" fillId="0" borderId="0" xfId="2" applyAlignment="1">
      <alignment vertical="center" wrapText="1"/>
    </xf>
    <xf numFmtId="165" fontId="9" fillId="0" borderId="0" xfId="2" applyNumberFormat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3" fontId="27" fillId="0" borderId="1" xfId="0" applyNumberFormat="1" applyFont="1" applyBorder="1" applyAlignment="1">
      <alignment horizontal="left" vertical="center" wrapText="1"/>
    </xf>
    <xf numFmtId="43" fontId="2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 textRotation="90" wrapText="1"/>
    </xf>
    <xf numFmtId="43" fontId="5" fillId="0" borderId="5" xfId="1" applyFont="1" applyFill="1" applyBorder="1" applyAlignment="1">
      <alignment horizontal="center" vertical="center" textRotation="90" wrapText="1"/>
    </xf>
    <xf numFmtId="0" fontId="5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9" fillId="0" borderId="0" xfId="2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2" applyFont="1" applyAlignment="1">
      <alignment horizontal="left" wrapText="1"/>
    </xf>
  </cellXfs>
  <cellStyles count="6">
    <cellStyle name="Comma" xfId="1" builtinId="3"/>
    <cellStyle name="Normal" xfId="0" builtinId="0"/>
    <cellStyle name="Normal 178" xfId="3"/>
    <cellStyle name="Normal 2" xfId="2"/>
    <cellStyle name="Normal_e-said 1" xfId="4"/>
    <cellStyle name="Percent" xfId="5" builtinId="5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61"/>
  <sheetViews>
    <sheetView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I29" sqref="I29"/>
    </sheetView>
  </sheetViews>
  <sheetFormatPr defaultRowHeight="11.25"/>
  <cols>
    <col min="1" max="1" width="3" style="38" customWidth="1"/>
    <col min="2" max="2" width="9.28515625" style="38" customWidth="1"/>
    <col min="3" max="3" width="16.5703125" style="40" customWidth="1"/>
    <col min="4" max="4" width="13.28515625" style="38" customWidth="1"/>
    <col min="5" max="5" width="14.85546875" style="38" bestFit="1" customWidth="1"/>
    <col min="6" max="6" width="11.42578125" style="38" customWidth="1"/>
    <col min="7" max="7" width="6.5703125" style="38" hidden="1" customWidth="1"/>
    <col min="8" max="8" width="11.7109375" style="38" customWidth="1"/>
    <col min="9" max="9" width="13.140625" style="38" customWidth="1"/>
    <col min="10" max="10" width="12.5703125" style="38" customWidth="1"/>
    <col min="11" max="11" width="11.7109375" style="38" customWidth="1"/>
    <col min="12" max="12" width="12.85546875" style="38" hidden="1" customWidth="1"/>
    <col min="13" max="13" width="11.7109375" style="38" customWidth="1"/>
    <col min="14" max="14" width="12.28515625" style="38" customWidth="1"/>
    <col min="15" max="15" width="12.140625" style="38" customWidth="1"/>
    <col min="16" max="16" width="5" style="38" hidden="1" customWidth="1"/>
    <col min="17" max="17" width="9.85546875" style="38" hidden="1" customWidth="1"/>
    <col min="18" max="18" width="12.140625" style="38" customWidth="1"/>
    <col min="19" max="19" width="11.140625" style="38" customWidth="1"/>
    <col min="20" max="20" width="12.28515625" style="38" customWidth="1"/>
    <col min="21" max="22" width="11" style="38" hidden="1" customWidth="1"/>
    <col min="23" max="23" width="11.85546875" style="38" hidden="1" customWidth="1"/>
    <col min="24" max="24" width="12" style="38" customWidth="1"/>
    <col min="25" max="25" width="11.5703125" style="38" customWidth="1"/>
    <col min="26" max="26" width="11.85546875" style="38" hidden="1" customWidth="1"/>
    <col min="27" max="27" width="12.5703125" style="38" customWidth="1"/>
    <col min="28" max="28" width="11.7109375" style="38" customWidth="1"/>
    <col min="29" max="29" width="11.28515625" style="38" hidden="1" customWidth="1"/>
    <col min="30" max="30" width="8.7109375" style="38" hidden="1" customWidth="1"/>
    <col min="31" max="31" width="10.140625" style="38" hidden="1" customWidth="1"/>
    <col min="32" max="32" width="9.85546875" style="38" customWidth="1"/>
    <col min="33" max="33" width="10.28515625" style="38" hidden="1" customWidth="1"/>
    <col min="34" max="34" width="11.140625" style="38" customWidth="1"/>
    <col min="35" max="35" width="11.140625" style="38" hidden="1" customWidth="1"/>
    <col min="36" max="36" width="14.28515625" style="38" customWidth="1"/>
    <col min="37" max="37" width="14.140625" style="38" customWidth="1"/>
    <col min="38" max="275" width="9.140625" style="38"/>
    <col min="276" max="276" width="10.28515625" style="38" customWidth="1"/>
    <col min="277" max="277" width="0" style="38" hidden="1" customWidth="1"/>
    <col min="278" max="278" width="11.42578125" style="38" customWidth="1"/>
    <col min="279" max="279" width="10.85546875" style="38" bestFit="1" customWidth="1"/>
    <col min="280" max="280" width="10" style="38" bestFit="1" customWidth="1"/>
    <col min="281" max="281" width="8.42578125" style="38" bestFit="1" customWidth="1"/>
    <col min="282" max="282" width="8.42578125" style="38" customWidth="1"/>
    <col min="283" max="283" width="9.28515625" style="38" customWidth="1"/>
    <col min="284" max="284" width="8.85546875" style="38" customWidth="1"/>
    <col min="285" max="285" width="9.140625" style="38" customWidth="1"/>
    <col min="286" max="286" width="8.5703125" style="38" customWidth="1"/>
    <col min="287" max="287" width="9" style="38" customWidth="1"/>
    <col min="288" max="288" width="7" style="38" customWidth="1"/>
    <col min="289" max="289" width="9.42578125" style="38" customWidth="1"/>
    <col min="290" max="290" width="8.85546875" style="38" customWidth="1"/>
    <col min="291" max="291" width="11.7109375" style="38" customWidth="1"/>
    <col min="292" max="531" width="9.140625" style="38"/>
    <col min="532" max="532" width="10.28515625" style="38" customWidth="1"/>
    <col min="533" max="533" width="0" style="38" hidden="1" customWidth="1"/>
    <col min="534" max="534" width="11.42578125" style="38" customWidth="1"/>
    <col min="535" max="535" width="10.85546875" style="38" bestFit="1" customWidth="1"/>
    <col min="536" max="536" width="10" style="38" bestFit="1" customWidth="1"/>
    <col min="537" max="537" width="8.42578125" style="38" bestFit="1" customWidth="1"/>
    <col min="538" max="538" width="8.42578125" style="38" customWidth="1"/>
    <col min="539" max="539" width="9.28515625" style="38" customWidth="1"/>
    <col min="540" max="540" width="8.85546875" style="38" customWidth="1"/>
    <col min="541" max="541" width="9.140625" style="38" customWidth="1"/>
    <col min="542" max="542" width="8.5703125" style="38" customWidth="1"/>
    <col min="543" max="543" width="9" style="38" customWidth="1"/>
    <col min="544" max="544" width="7" style="38" customWidth="1"/>
    <col min="545" max="545" width="9.42578125" style="38" customWidth="1"/>
    <col min="546" max="546" width="8.85546875" style="38" customWidth="1"/>
    <col min="547" max="547" width="11.7109375" style="38" customWidth="1"/>
    <col min="548" max="787" width="9.140625" style="38"/>
    <col min="788" max="788" width="10.28515625" style="38" customWidth="1"/>
    <col min="789" max="789" width="0" style="38" hidden="1" customWidth="1"/>
    <col min="790" max="790" width="11.42578125" style="38" customWidth="1"/>
    <col min="791" max="791" width="10.85546875" style="38" bestFit="1" customWidth="1"/>
    <col min="792" max="792" width="10" style="38" bestFit="1" customWidth="1"/>
    <col min="793" max="793" width="8.42578125" style="38" bestFit="1" customWidth="1"/>
    <col min="794" max="794" width="8.42578125" style="38" customWidth="1"/>
    <col min="795" max="795" width="9.28515625" style="38" customWidth="1"/>
    <col min="796" max="796" width="8.85546875" style="38" customWidth="1"/>
    <col min="797" max="797" width="9.140625" style="38" customWidth="1"/>
    <col min="798" max="798" width="8.5703125" style="38" customWidth="1"/>
    <col min="799" max="799" width="9" style="38" customWidth="1"/>
    <col min="800" max="800" width="7" style="38" customWidth="1"/>
    <col min="801" max="801" width="9.42578125" style="38" customWidth="1"/>
    <col min="802" max="802" width="8.85546875" style="38" customWidth="1"/>
    <col min="803" max="803" width="11.7109375" style="38" customWidth="1"/>
    <col min="804" max="1043" width="9.140625" style="38"/>
    <col min="1044" max="1044" width="10.28515625" style="38" customWidth="1"/>
    <col min="1045" max="1045" width="0" style="38" hidden="1" customWidth="1"/>
    <col min="1046" max="1046" width="11.42578125" style="38" customWidth="1"/>
    <col min="1047" max="1047" width="10.85546875" style="38" bestFit="1" customWidth="1"/>
    <col min="1048" max="1048" width="10" style="38" bestFit="1" customWidth="1"/>
    <col min="1049" max="1049" width="8.42578125" style="38" bestFit="1" customWidth="1"/>
    <col min="1050" max="1050" width="8.42578125" style="38" customWidth="1"/>
    <col min="1051" max="1051" width="9.28515625" style="38" customWidth="1"/>
    <col min="1052" max="1052" width="8.85546875" style="38" customWidth="1"/>
    <col min="1053" max="1053" width="9.140625" style="38" customWidth="1"/>
    <col min="1054" max="1054" width="8.5703125" style="38" customWidth="1"/>
    <col min="1055" max="1055" width="9" style="38" customWidth="1"/>
    <col min="1056" max="1056" width="7" style="38" customWidth="1"/>
    <col min="1057" max="1057" width="9.42578125" style="38" customWidth="1"/>
    <col min="1058" max="1058" width="8.85546875" style="38" customWidth="1"/>
    <col min="1059" max="1059" width="11.7109375" style="38" customWidth="1"/>
    <col min="1060" max="1299" width="9.140625" style="38"/>
    <col min="1300" max="1300" width="10.28515625" style="38" customWidth="1"/>
    <col min="1301" max="1301" width="0" style="38" hidden="1" customWidth="1"/>
    <col min="1302" max="1302" width="11.42578125" style="38" customWidth="1"/>
    <col min="1303" max="1303" width="10.85546875" style="38" bestFit="1" customWidth="1"/>
    <col min="1304" max="1304" width="10" style="38" bestFit="1" customWidth="1"/>
    <col min="1305" max="1305" width="8.42578125" style="38" bestFit="1" customWidth="1"/>
    <col min="1306" max="1306" width="8.42578125" style="38" customWidth="1"/>
    <col min="1307" max="1307" width="9.28515625" style="38" customWidth="1"/>
    <col min="1308" max="1308" width="8.85546875" style="38" customWidth="1"/>
    <col min="1309" max="1309" width="9.140625" style="38" customWidth="1"/>
    <col min="1310" max="1310" width="8.5703125" style="38" customWidth="1"/>
    <col min="1311" max="1311" width="9" style="38" customWidth="1"/>
    <col min="1312" max="1312" width="7" style="38" customWidth="1"/>
    <col min="1313" max="1313" width="9.42578125" style="38" customWidth="1"/>
    <col min="1314" max="1314" width="8.85546875" style="38" customWidth="1"/>
    <col min="1315" max="1315" width="11.7109375" style="38" customWidth="1"/>
    <col min="1316" max="1555" width="9.140625" style="38"/>
    <col min="1556" max="1556" width="10.28515625" style="38" customWidth="1"/>
    <col min="1557" max="1557" width="0" style="38" hidden="1" customWidth="1"/>
    <col min="1558" max="1558" width="11.42578125" style="38" customWidth="1"/>
    <col min="1559" max="1559" width="10.85546875" style="38" bestFit="1" customWidth="1"/>
    <col min="1560" max="1560" width="10" style="38" bestFit="1" customWidth="1"/>
    <col min="1561" max="1561" width="8.42578125" style="38" bestFit="1" customWidth="1"/>
    <col min="1562" max="1562" width="8.42578125" style="38" customWidth="1"/>
    <col min="1563" max="1563" width="9.28515625" style="38" customWidth="1"/>
    <col min="1564" max="1564" width="8.85546875" style="38" customWidth="1"/>
    <col min="1565" max="1565" width="9.140625" style="38" customWidth="1"/>
    <col min="1566" max="1566" width="8.5703125" style="38" customWidth="1"/>
    <col min="1567" max="1567" width="9" style="38" customWidth="1"/>
    <col min="1568" max="1568" width="7" style="38" customWidth="1"/>
    <col min="1569" max="1569" width="9.42578125" style="38" customWidth="1"/>
    <col min="1570" max="1570" width="8.85546875" style="38" customWidth="1"/>
    <col min="1571" max="1571" width="11.7109375" style="38" customWidth="1"/>
    <col min="1572" max="1811" width="9.140625" style="38"/>
    <col min="1812" max="1812" width="10.28515625" style="38" customWidth="1"/>
    <col min="1813" max="1813" width="0" style="38" hidden="1" customWidth="1"/>
    <col min="1814" max="1814" width="11.42578125" style="38" customWidth="1"/>
    <col min="1815" max="1815" width="10.85546875" style="38" bestFit="1" customWidth="1"/>
    <col min="1816" max="1816" width="10" style="38" bestFit="1" customWidth="1"/>
    <col min="1817" max="1817" width="8.42578125" style="38" bestFit="1" customWidth="1"/>
    <col min="1818" max="1818" width="8.42578125" style="38" customWidth="1"/>
    <col min="1819" max="1819" width="9.28515625" style="38" customWidth="1"/>
    <col min="1820" max="1820" width="8.85546875" style="38" customWidth="1"/>
    <col min="1821" max="1821" width="9.140625" style="38" customWidth="1"/>
    <col min="1822" max="1822" width="8.5703125" style="38" customWidth="1"/>
    <col min="1823" max="1823" width="9" style="38" customWidth="1"/>
    <col min="1824" max="1824" width="7" style="38" customWidth="1"/>
    <col min="1825" max="1825" width="9.42578125" style="38" customWidth="1"/>
    <col min="1826" max="1826" width="8.85546875" style="38" customWidth="1"/>
    <col min="1827" max="1827" width="11.7109375" style="38" customWidth="1"/>
    <col min="1828" max="2067" width="9.140625" style="38"/>
    <col min="2068" max="2068" width="10.28515625" style="38" customWidth="1"/>
    <col min="2069" max="2069" width="0" style="38" hidden="1" customWidth="1"/>
    <col min="2070" max="2070" width="11.42578125" style="38" customWidth="1"/>
    <col min="2071" max="2071" width="10.85546875" style="38" bestFit="1" customWidth="1"/>
    <col min="2072" max="2072" width="10" style="38" bestFit="1" customWidth="1"/>
    <col min="2073" max="2073" width="8.42578125" style="38" bestFit="1" customWidth="1"/>
    <col min="2074" max="2074" width="8.42578125" style="38" customWidth="1"/>
    <col min="2075" max="2075" width="9.28515625" style="38" customWidth="1"/>
    <col min="2076" max="2076" width="8.85546875" style="38" customWidth="1"/>
    <col min="2077" max="2077" width="9.140625" style="38" customWidth="1"/>
    <col min="2078" max="2078" width="8.5703125" style="38" customWidth="1"/>
    <col min="2079" max="2079" width="9" style="38" customWidth="1"/>
    <col min="2080" max="2080" width="7" style="38" customWidth="1"/>
    <col min="2081" max="2081" width="9.42578125" style="38" customWidth="1"/>
    <col min="2082" max="2082" width="8.85546875" style="38" customWidth="1"/>
    <col min="2083" max="2083" width="11.7109375" style="38" customWidth="1"/>
    <col min="2084" max="2323" width="9.140625" style="38"/>
    <col min="2324" max="2324" width="10.28515625" style="38" customWidth="1"/>
    <col min="2325" max="2325" width="0" style="38" hidden="1" customWidth="1"/>
    <col min="2326" max="2326" width="11.42578125" style="38" customWidth="1"/>
    <col min="2327" max="2327" width="10.85546875" style="38" bestFit="1" customWidth="1"/>
    <col min="2328" max="2328" width="10" style="38" bestFit="1" customWidth="1"/>
    <col min="2329" max="2329" width="8.42578125" style="38" bestFit="1" customWidth="1"/>
    <col min="2330" max="2330" width="8.42578125" style="38" customWidth="1"/>
    <col min="2331" max="2331" width="9.28515625" style="38" customWidth="1"/>
    <col min="2332" max="2332" width="8.85546875" style="38" customWidth="1"/>
    <col min="2333" max="2333" width="9.140625" style="38" customWidth="1"/>
    <col min="2334" max="2334" width="8.5703125" style="38" customWidth="1"/>
    <col min="2335" max="2335" width="9" style="38" customWidth="1"/>
    <col min="2336" max="2336" width="7" style="38" customWidth="1"/>
    <col min="2337" max="2337" width="9.42578125" style="38" customWidth="1"/>
    <col min="2338" max="2338" width="8.85546875" style="38" customWidth="1"/>
    <col min="2339" max="2339" width="11.7109375" style="38" customWidth="1"/>
    <col min="2340" max="2579" width="9.140625" style="38"/>
    <col min="2580" max="2580" width="10.28515625" style="38" customWidth="1"/>
    <col min="2581" max="2581" width="0" style="38" hidden="1" customWidth="1"/>
    <col min="2582" max="2582" width="11.42578125" style="38" customWidth="1"/>
    <col min="2583" max="2583" width="10.85546875" style="38" bestFit="1" customWidth="1"/>
    <col min="2584" max="2584" width="10" style="38" bestFit="1" customWidth="1"/>
    <col min="2585" max="2585" width="8.42578125" style="38" bestFit="1" customWidth="1"/>
    <col min="2586" max="2586" width="8.42578125" style="38" customWidth="1"/>
    <col min="2587" max="2587" width="9.28515625" style="38" customWidth="1"/>
    <col min="2588" max="2588" width="8.85546875" style="38" customWidth="1"/>
    <col min="2589" max="2589" width="9.140625" style="38" customWidth="1"/>
    <col min="2590" max="2590" width="8.5703125" style="38" customWidth="1"/>
    <col min="2591" max="2591" width="9" style="38" customWidth="1"/>
    <col min="2592" max="2592" width="7" style="38" customWidth="1"/>
    <col min="2593" max="2593" width="9.42578125" style="38" customWidth="1"/>
    <col min="2594" max="2594" width="8.85546875" style="38" customWidth="1"/>
    <col min="2595" max="2595" width="11.7109375" style="38" customWidth="1"/>
    <col min="2596" max="2835" width="9.140625" style="38"/>
    <col min="2836" max="2836" width="10.28515625" style="38" customWidth="1"/>
    <col min="2837" max="2837" width="0" style="38" hidden="1" customWidth="1"/>
    <col min="2838" max="2838" width="11.42578125" style="38" customWidth="1"/>
    <col min="2839" max="2839" width="10.85546875" style="38" bestFit="1" customWidth="1"/>
    <col min="2840" max="2840" width="10" style="38" bestFit="1" customWidth="1"/>
    <col min="2841" max="2841" width="8.42578125" style="38" bestFit="1" customWidth="1"/>
    <col min="2842" max="2842" width="8.42578125" style="38" customWidth="1"/>
    <col min="2843" max="2843" width="9.28515625" style="38" customWidth="1"/>
    <col min="2844" max="2844" width="8.85546875" style="38" customWidth="1"/>
    <col min="2845" max="2845" width="9.140625" style="38" customWidth="1"/>
    <col min="2846" max="2846" width="8.5703125" style="38" customWidth="1"/>
    <col min="2847" max="2847" width="9" style="38" customWidth="1"/>
    <col min="2848" max="2848" width="7" style="38" customWidth="1"/>
    <col min="2849" max="2849" width="9.42578125" style="38" customWidth="1"/>
    <col min="2850" max="2850" width="8.85546875" style="38" customWidth="1"/>
    <col min="2851" max="2851" width="11.7109375" style="38" customWidth="1"/>
    <col min="2852" max="3091" width="9.140625" style="38"/>
    <col min="3092" max="3092" width="10.28515625" style="38" customWidth="1"/>
    <col min="3093" max="3093" width="0" style="38" hidden="1" customWidth="1"/>
    <col min="3094" max="3094" width="11.42578125" style="38" customWidth="1"/>
    <col min="3095" max="3095" width="10.85546875" style="38" bestFit="1" customWidth="1"/>
    <col min="3096" max="3096" width="10" style="38" bestFit="1" customWidth="1"/>
    <col min="3097" max="3097" width="8.42578125" style="38" bestFit="1" customWidth="1"/>
    <col min="3098" max="3098" width="8.42578125" style="38" customWidth="1"/>
    <col min="3099" max="3099" width="9.28515625" style="38" customWidth="1"/>
    <col min="3100" max="3100" width="8.85546875" style="38" customWidth="1"/>
    <col min="3101" max="3101" width="9.140625" style="38" customWidth="1"/>
    <col min="3102" max="3102" width="8.5703125" style="38" customWidth="1"/>
    <col min="3103" max="3103" width="9" style="38" customWidth="1"/>
    <col min="3104" max="3104" width="7" style="38" customWidth="1"/>
    <col min="3105" max="3105" width="9.42578125" style="38" customWidth="1"/>
    <col min="3106" max="3106" width="8.85546875" style="38" customWidth="1"/>
    <col min="3107" max="3107" width="11.7109375" style="38" customWidth="1"/>
    <col min="3108" max="3347" width="9.140625" style="38"/>
    <col min="3348" max="3348" width="10.28515625" style="38" customWidth="1"/>
    <col min="3349" max="3349" width="0" style="38" hidden="1" customWidth="1"/>
    <col min="3350" max="3350" width="11.42578125" style="38" customWidth="1"/>
    <col min="3351" max="3351" width="10.85546875" style="38" bestFit="1" customWidth="1"/>
    <col min="3352" max="3352" width="10" style="38" bestFit="1" customWidth="1"/>
    <col min="3353" max="3353" width="8.42578125" style="38" bestFit="1" customWidth="1"/>
    <col min="3354" max="3354" width="8.42578125" style="38" customWidth="1"/>
    <col min="3355" max="3355" width="9.28515625" style="38" customWidth="1"/>
    <col min="3356" max="3356" width="8.85546875" style="38" customWidth="1"/>
    <col min="3357" max="3357" width="9.140625" style="38" customWidth="1"/>
    <col min="3358" max="3358" width="8.5703125" style="38" customWidth="1"/>
    <col min="3359" max="3359" width="9" style="38" customWidth="1"/>
    <col min="3360" max="3360" width="7" style="38" customWidth="1"/>
    <col min="3361" max="3361" width="9.42578125" style="38" customWidth="1"/>
    <col min="3362" max="3362" width="8.85546875" style="38" customWidth="1"/>
    <col min="3363" max="3363" width="11.7109375" style="38" customWidth="1"/>
    <col min="3364" max="3603" width="9.140625" style="38"/>
    <col min="3604" max="3604" width="10.28515625" style="38" customWidth="1"/>
    <col min="3605" max="3605" width="0" style="38" hidden="1" customWidth="1"/>
    <col min="3606" max="3606" width="11.42578125" style="38" customWidth="1"/>
    <col min="3607" max="3607" width="10.85546875" style="38" bestFit="1" customWidth="1"/>
    <col min="3608" max="3608" width="10" style="38" bestFit="1" customWidth="1"/>
    <col min="3609" max="3609" width="8.42578125" style="38" bestFit="1" customWidth="1"/>
    <col min="3610" max="3610" width="8.42578125" style="38" customWidth="1"/>
    <col min="3611" max="3611" width="9.28515625" style="38" customWidth="1"/>
    <col min="3612" max="3612" width="8.85546875" style="38" customWidth="1"/>
    <col min="3613" max="3613" width="9.140625" style="38" customWidth="1"/>
    <col min="3614" max="3614" width="8.5703125" style="38" customWidth="1"/>
    <col min="3615" max="3615" width="9" style="38" customWidth="1"/>
    <col min="3616" max="3616" width="7" style="38" customWidth="1"/>
    <col min="3617" max="3617" width="9.42578125" style="38" customWidth="1"/>
    <col min="3618" max="3618" width="8.85546875" style="38" customWidth="1"/>
    <col min="3619" max="3619" width="11.7109375" style="38" customWidth="1"/>
    <col min="3620" max="3859" width="9.140625" style="38"/>
    <col min="3860" max="3860" width="10.28515625" style="38" customWidth="1"/>
    <col min="3861" max="3861" width="0" style="38" hidden="1" customWidth="1"/>
    <col min="3862" max="3862" width="11.42578125" style="38" customWidth="1"/>
    <col min="3863" max="3863" width="10.85546875" style="38" bestFit="1" customWidth="1"/>
    <col min="3864" max="3864" width="10" style="38" bestFit="1" customWidth="1"/>
    <col min="3865" max="3865" width="8.42578125" style="38" bestFit="1" customWidth="1"/>
    <col min="3866" max="3866" width="8.42578125" style="38" customWidth="1"/>
    <col min="3867" max="3867" width="9.28515625" style="38" customWidth="1"/>
    <col min="3868" max="3868" width="8.85546875" style="38" customWidth="1"/>
    <col min="3869" max="3869" width="9.140625" style="38" customWidth="1"/>
    <col min="3870" max="3870" width="8.5703125" style="38" customWidth="1"/>
    <col min="3871" max="3871" width="9" style="38" customWidth="1"/>
    <col min="3872" max="3872" width="7" style="38" customWidth="1"/>
    <col min="3873" max="3873" width="9.42578125" style="38" customWidth="1"/>
    <col min="3874" max="3874" width="8.85546875" style="38" customWidth="1"/>
    <col min="3875" max="3875" width="11.7109375" style="38" customWidth="1"/>
    <col min="3876" max="4115" width="9.140625" style="38"/>
    <col min="4116" max="4116" width="10.28515625" style="38" customWidth="1"/>
    <col min="4117" max="4117" width="0" style="38" hidden="1" customWidth="1"/>
    <col min="4118" max="4118" width="11.42578125" style="38" customWidth="1"/>
    <col min="4119" max="4119" width="10.85546875" style="38" bestFit="1" customWidth="1"/>
    <col min="4120" max="4120" width="10" style="38" bestFit="1" customWidth="1"/>
    <col min="4121" max="4121" width="8.42578125" style="38" bestFit="1" customWidth="1"/>
    <col min="4122" max="4122" width="8.42578125" style="38" customWidth="1"/>
    <col min="4123" max="4123" width="9.28515625" style="38" customWidth="1"/>
    <col min="4124" max="4124" width="8.85546875" style="38" customWidth="1"/>
    <col min="4125" max="4125" width="9.140625" style="38" customWidth="1"/>
    <col min="4126" max="4126" width="8.5703125" style="38" customWidth="1"/>
    <col min="4127" max="4127" width="9" style="38" customWidth="1"/>
    <col min="4128" max="4128" width="7" style="38" customWidth="1"/>
    <col min="4129" max="4129" width="9.42578125" style="38" customWidth="1"/>
    <col min="4130" max="4130" width="8.85546875" style="38" customWidth="1"/>
    <col min="4131" max="4131" width="11.7109375" style="38" customWidth="1"/>
    <col min="4132" max="4371" width="9.140625" style="38"/>
    <col min="4372" max="4372" width="10.28515625" style="38" customWidth="1"/>
    <col min="4373" max="4373" width="0" style="38" hidden="1" customWidth="1"/>
    <col min="4374" max="4374" width="11.42578125" style="38" customWidth="1"/>
    <col min="4375" max="4375" width="10.85546875" style="38" bestFit="1" customWidth="1"/>
    <col min="4376" max="4376" width="10" style="38" bestFit="1" customWidth="1"/>
    <col min="4377" max="4377" width="8.42578125" style="38" bestFit="1" customWidth="1"/>
    <col min="4378" max="4378" width="8.42578125" style="38" customWidth="1"/>
    <col min="4379" max="4379" width="9.28515625" style="38" customWidth="1"/>
    <col min="4380" max="4380" width="8.85546875" style="38" customWidth="1"/>
    <col min="4381" max="4381" width="9.140625" style="38" customWidth="1"/>
    <col min="4382" max="4382" width="8.5703125" style="38" customWidth="1"/>
    <col min="4383" max="4383" width="9" style="38" customWidth="1"/>
    <col min="4384" max="4384" width="7" style="38" customWidth="1"/>
    <col min="4385" max="4385" width="9.42578125" style="38" customWidth="1"/>
    <col min="4386" max="4386" width="8.85546875" style="38" customWidth="1"/>
    <col min="4387" max="4387" width="11.7109375" style="38" customWidth="1"/>
    <col min="4388" max="4627" width="9.140625" style="38"/>
    <col min="4628" max="4628" width="10.28515625" style="38" customWidth="1"/>
    <col min="4629" max="4629" width="0" style="38" hidden="1" customWidth="1"/>
    <col min="4630" max="4630" width="11.42578125" style="38" customWidth="1"/>
    <col min="4631" max="4631" width="10.85546875" style="38" bestFit="1" customWidth="1"/>
    <col min="4632" max="4632" width="10" style="38" bestFit="1" customWidth="1"/>
    <col min="4633" max="4633" width="8.42578125" style="38" bestFit="1" customWidth="1"/>
    <col min="4634" max="4634" width="8.42578125" style="38" customWidth="1"/>
    <col min="4635" max="4635" width="9.28515625" style="38" customWidth="1"/>
    <col min="4636" max="4636" width="8.85546875" style="38" customWidth="1"/>
    <col min="4637" max="4637" width="9.140625" style="38" customWidth="1"/>
    <col min="4638" max="4638" width="8.5703125" style="38" customWidth="1"/>
    <col min="4639" max="4639" width="9" style="38" customWidth="1"/>
    <col min="4640" max="4640" width="7" style="38" customWidth="1"/>
    <col min="4641" max="4641" width="9.42578125" style="38" customWidth="1"/>
    <col min="4642" max="4642" width="8.85546875" style="38" customWidth="1"/>
    <col min="4643" max="4643" width="11.7109375" style="38" customWidth="1"/>
    <col min="4644" max="4883" width="9.140625" style="38"/>
    <col min="4884" max="4884" width="10.28515625" style="38" customWidth="1"/>
    <col min="4885" max="4885" width="0" style="38" hidden="1" customWidth="1"/>
    <col min="4886" max="4886" width="11.42578125" style="38" customWidth="1"/>
    <col min="4887" max="4887" width="10.85546875" style="38" bestFit="1" customWidth="1"/>
    <col min="4888" max="4888" width="10" style="38" bestFit="1" customWidth="1"/>
    <col min="4889" max="4889" width="8.42578125" style="38" bestFit="1" customWidth="1"/>
    <col min="4890" max="4890" width="8.42578125" style="38" customWidth="1"/>
    <col min="4891" max="4891" width="9.28515625" style="38" customWidth="1"/>
    <col min="4892" max="4892" width="8.85546875" style="38" customWidth="1"/>
    <col min="4893" max="4893" width="9.140625" style="38" customWidth="1"/>
    <col min="4894" max="4894" width="8.5703125" style="38" customWidth="1"/>
    <col min="4895" max="4895" width="9" style="38" customWidth="1"/>
    <col min="4896" max="4896" width="7" style="38" customWidth="1"/>
    <col min="4897" max="4897" width="9.42578125" style="38" customWidth="1"/>
    <col min="4898" max="4898" width="8.85546875" style="38" customWidth="1"/>
    <col min="4899" max="4899" width="11.7109375" style="38" customWidth="1"/>
    <col min="4900" max="5139" width="9.140625" style="38"/>
    <col min="5140" max="5140" width="10.28515625" style="38" customWidth="1"/>
    <col min="5141" max="5141" width="0" style="38" hidden="1" customWidth="1"/>
    <col min="5142" max="5142" width="11.42578125" style="38" customWidth="1"/>
    <col min="5143" max="5143" width="10.85546875" style="38" bestFit="1" customWidth="1"/>
    <col min="5144" max="5144" width="10" style="38" bestFit="1" customWidth="1"/>
    <col min="5145" max="5145" width="8.42578125" style="38" bestFit="1" customWidth="1"/>
    <col min="5146" max="5146" width="8.42578125" style="38" customWidth="1"/>
    <col min="5147" max="5147" width="9.28515625" style="38" customWidth="1"/>
    <col min="5148" max="5148" width="8.85546875" style="38" customWidth="1"/>
    <col min="5149" max="5149" width="9.140625" style="38" customWidth="1"/>
    <col min="5150" max="5150" width="8.5703125" style="38" customWidth="1"/>
    <col min="5151" max="5151" width="9" style="38" customWidth="1"/>
    <col min="5152" max="5152" width="7" style="38" customWidth="1"/>
    <col min="5153" max="5153" width="9.42578125" style="38" customWidth="1"/>
    <col min="5154" max="5154" width="8.85546875" style="38" customWidth="1"/>
    <col min="5155" max="5155" width="11.7109375" style="38" customWidth="1"/>
    <col min="5156" max="5395" width="9.140625" style="38"/>
    <col min="5396" max="5396" width="10.28515625" style="38" customWidth="1"/>
    <col min="5397" max="5397" width="0" style="38" hidden="1" customWidth="1"/>
    <col min="5398" max="5398" width="11.42578125" style="38" customWidth="1"/>
    <col min="5399" max="5399" width="10.85546875" style="38" bestFit="1" customWidth="1"/>
    <col min="5400" max="5400" width="10" style="38" bestFit="1" customWidth="1"/>
    <col min="5401" max="5401" width="8.42578125" style="38" bestFit="1" customWidth="1"/>
    <col min="5402" max="5402" width="8.42578125" style="38" customWidth="1"/>
    <col min="5403" max="5403" width="9.28515625" style="38" customWidth="1"/>
    <col min="5404" max="5404" width="8.85546875" style="38" customWidth="1"/>
    <col min="5405" max="5405" width="9.140625" style="38" customWidth="1"/>
    <col min="5406" max="5406" width="8.5703125" style="38" customWidth="1"/>
    <col min="5407" max="5407" width="9" style="38" customWidth="1"/>
    <col min="5408" max="5408" width="7" style="38" customWidth="1"/>
    <col min="5409" max="5409" width="9.42578125" style="38" customWidth="1"/>
    <col min="5410" max="5410" width="8.85546875" style="38" customWidth="1"/>
    <col min="5411" max="5411" width="11.7109375" style="38" customWidth="1"/>
    <col min="5412" max="5651" width="9.140625" style="38"/>
    <col min="5652" max="5652" width="10.28515625" style="38" customWidth="1"/>
    <col min="5653" max="5653" width="0" style="38" hidden="1" customWidth="1"/>
    <col min="5654" max="5654" width="11.42578125" style="38" customWidth="1"/>
    <col min="5655" max="5655" width="10.85546875" style="38" bestFit="1" customWidth="1"/>
    <col min="5656" max="5656" width="10" style="38" bestFit="1" customWidth="1"/>
    <col min="5657" max="5657" width="8.42578125" style="38" bestFit="1" customWidth="1"/>
    <col min="5658" max="5658" width="8.42578125" style="38" customWidth="1"/>
    <col min="5659" max="5659" width="9.28515625" style="38" customWidth="1"/>
    <col min="5660" max="5660" width="8.85546875" style="38" customWidth="1"/>
    <col min="5661" max="5661" width="9.140625" style="38" customWidth="1"/>
    <col min="5662" max="5662" width="8.5703125" style="38" customWidth="1"/>
    <col min="5663" max="5663" width="9" style="38" customWidth="1"/>
    <col min="5664" max="5664" width="7" style="38" customWidth="1"/>
    <col min="5665" max="5665" width="9.42578125" style="38" customWidth="1"/>
    <col min="5666" max="5666" width="8.85546875" style="38" customWidth="1"/>
    <col min="5667" max="5667" width="11.7109375" style="38" customWidth="1"/>
    <col min="5668" max="5907" width="9.140625" style="38"/>
    <col min="5908" max="5908" width="10.28515625" style="38" customWidth="1"/>
    <col min="5909" max="5909" width="0" style="38" hidden="1" customWidth="1"/>
    <col min="5910" max="5910" width="11.42578125" style="38" customWidth="1"/>
    <col min="5911" max="5911" width="10.85546875" style="38" bestFit="1" customWidth="1"/>
    <col min="5912" max="5912" width="10" style="38" bestFit="1" customWidth="1"/>
    <col min="5913" max="5913" width="8.42578125" style="38" bestFit="1" customWidth="1"/>
    <col min="5914" max="5914" width="8.42578125" style="38" customWidth="1"/>
    <col min="5915" max="5915" width="9.28515625" style="38" customWidth="1"/>
    <col min="5916" max="5916" width="8.85546875" style="38" customWidth="1"/>
    <col min="5917" max="5917" width="9.140625" style="38" customWidth="1"/>
    <col min="5918" max="5918" width="8.5703125" style="38" customWidth="1"/>
    <col min="5919" max="5919" width="9" style="38" customWidth="1"/>
    <col min="5920" max="5920" width="7" style="38" customWidth="1"/>
    <col min="5921" max="5921" width="9.42578125" style="38" customWidth="1"/>
    <col min="5922" max="5922" width="8.85546875" style="38" customWidth="1"/>
    <col min="5923" max="5923" width="11.7109375" style="38" customWidth="1"/>
    <col min="5924" max="6163" width="9.140625" style="38"/>
    <col min="6164" max="6164" width="10.28515625" style="38" customWidth="1"/>
    <col min="6165" max="6165" width="0" style="38" hidden="1" customWidth="1"/>
    <col min="6166" max="6166" width="11.42578125" style="38" customWidth="1"/>
    <col min="6167" max="6167" width="10.85546875" style="38" bestFit="1" customWidth="1"/>
    <col min="6168" max="6168" width="10" style="38" bestFit="1" customWidth="1"/>
    <col min="6169" max="6169" width="8.42578125" style="38" bestFit="1" customWidth="1"/>
    <col min="6170" max="6170" width="8.42578125" style="38" customWidth="1"/>
    <col min="6171" max="6171" width="9.28515625" style="38" customWidth="1"/>
    <col min="6172" max="6172" width="8.85546875" style="38" customWidth="1"/>
    <col min="6173" max="6173" width="9.140625" style="38" customWidth="1"/>
    <col min="6174" max="6174" width="8.5703125" style="38" customWidth="1"/>
    <col min="6175" max="6175" width="9" style="38" customWidth="1"/>
    <col min="6176" max="6176" width="7" style="38" customWidth="1"/>
    <col min="6177" max="6177" width="9.42578125" style="38" customWidth="1"/>
    <col min="6178" max="6178" width="8.85546875" style="38" customWidth="1"/>
    <col min="6179" max="6179" width="11.7109375" style="38" customWidth="1"/>
    <col min="6180" max="6419" width="9.140625" style="38"/>
    <col min="6420" max="6420" width="10.28515625" style="38" customWidth="1"/>
    <col min="6421" max="6421" width="0" style="38" hidden="1" customWidth="1"/>
    <col min="6422" max="6422" width="11.42578125" style="38" customWidth="1"/>
    <col min="6423" max="6423" width="10.85546875" style="38" bestFit="1" customWidth="1"/>
    <col min="6424" max="6424" width="10" style="38" bestFit="1" customWidth="1"/>
    <col min="6425" max="6425" width="8.42578125" style="38" bestFit="1" customWidth="1"/>
    <col min="6426" max="6426" width="8.42578125" style="38" customWidth="1"/>
    <col min="6427" max="6427" width="9.28515625" style="38" customWidth="1"/>
    <col min="6428" max="6428" width="8.85546875" style="38" customWidth="1"/>
    <col min="6429" max="6429" width="9.140625" style="38" customWidth="1"/>
    <col min="6430" max="6430" width="8.5703125" style="38" customWidth="1"/>
    <col min="6431" max="6431" width="9" style="38" customWidth="1"/>
    <col min="6432" max="6432" width="7" style="38" customWidth="1"/>
    <col min="6433" max="6433" width="9.42578125" style="38" customWidth="1"/>
    <col min="6434" max="6434" width="8.85546875" style="38" customWidth="1"/>
    <col min="6435" max="6435" width="11.7109375" style="38" customWidth="1"/>
    <col min="6436" max="6675" width="9.140625" style="38"/>
    <col min="6676" max="6676" width="10.28515625" style="38" customWidth="1"/>
    <col min="6677" max="6677" width="0" style="38" hidden="1" customWidth="1"/>
    <col min="6678" max="6678" width="11.42578125" style="38" customWidth="1"/>
    <col min="6679" max="6679" width="10.85546875" style="38" bestFit="1" customWidth="1"/>
    <col min="6680" max="6680" width="10" style="38" bestFit="1" customWidth="1"/>
    <col min="6681" max="6681" width="8.42578125" style="38" bestFit="1" customWidth="1"/>
    <col min="6682" max="6682" width="8.42578125" style="38" customWidth="1"/>
    <col min="6683" max="6683" width="9.28515625" style="38" customWidth="1"/>
    <col min="6684" max="6684" width="8.85546875" style="38" customWidth="1"/>
    <col min="6685" max="6685" width="9.140625" style="38" customWidth="1"/>
    <col min="6686" max="6686" width="8.5703125" style="38" customWidth="1"/>
    <col min="6687" max="6687" width="9" style="38" customWidth="1"/>
    <col min="6688" max="6688" width="7" style="38" customWidth="1"/>
    <col min="6689" max="6689" width="9.42578125" style="38" customWidth="1"/>
    <col min="6690" max="6690" width="8.85546875" style="38" customWidth="1"/>
    <col min="6691" max="6691" width="11.7109375" style="38" customWidth="1"/>
    <col min="6692" max="6931" width="9.140625" style="38"/>
    <col min="6932" max="6932" width="10.28515625" style="38" customWidth="1"/>
    <col min="6933" max="6933" width="0" style="38" hidden="1" customWidth="1"/>
    <col min="6934" max="6934" width="11.42578125" style="38" customWidth="1"/>
    <col min="6935" max="6935" width="10.85546875" style="38" bestFit="1" customWidth="1"/>
    <col min="6936" max="6936" width="10" style="38" bestFit="1" customWidth="1"/>
    <col min="6937" max="6937" width="8.42578125" style="38" bestFit="1" customWidth="1"/>
    <col min="6938" max="6938" width="8.42578125" style="38" customWidth="1"/>
    <col min="6939" max="6939" width="9.28515625" style="38" customWidth="1"/>
    <col min="6940" max="6940" width="8.85546875" style="38" customWidth="1"/>
    <col min="6941" max="6941" width="9.140625" style="38" customWidth="1"/>
    <col min="6942" max="6942" width="8.5703125" style="38" customWidth="1"/>
    <col min="6943" max="6943" width="9" style="38" customWidth="1"/>
    <col min="6944" max="6944" width="7" style="38" customWidth="1"/>
    <col min="6945" max="6945" width="9.42578125" style="38" customWidth="1"/>
    <col min="6946" max="6946" width="8.85546875" style="38" customWidth="1"/>
    <col min="6947" max="6947" width="11.7109375" style="38" customWidth="1"/>
    <col min="6948" max="7187" width="9.140625" style="38"/>
    <col min="7188" max="7188" width="10.28515625" style="38" customWidth="1"/>
    <col min="7189" max="7189" width="0" style="38" hidden="1" customWidth="1"/>
    <col min="7190" max="7190" width="11.42578125" style="38" customWidth="1"/>
    <col min="7191" max="7191" width="10.85546875" style="38" bestFit="1" customWidth="1"/>
    <col min="7192" max="7192" width="10" style="38" bestFit="1" customWidth="1"/>
    <col min="7193" max="7193" width="8.42578125" style="38" bestFit="1" customWidth="1"/>
    <col min="7194" max="7194" width="8.42578125" style="38" customWidth="1"/>
    <col min="7195" max="7195" width="9.28515625" style="38" customWidth="1"/>
    <col min="7196" max="7196" width="8.85546875" style="38" customWidth="1"/>
    <col min="7197" max="7197" width="9.140625" style="38" customWidth="1"/>
    <col min="7198" max="7198" width="8.5703125" style="38" customWidth="1"/>
    <col min="7199" max="7199" width="9" style="38" customWidth="1"/>
    <col min="7200" max="7200" width="7" style="38" customWidth="1"/>
    <col min="7201" max="7201" width="9.42578125" style="38" customWidth="1"/>
    <col min="7202" max="7202" width="8.85546875" style="38" customWidth="1"/>
    <col min="7203" max="7203" width="11.7109375" style="38" customWidth="1"/>
    <col min="7204" max="7443" width="9.140625" style="38"/>
    <col min="7444" max="7444" width="10.28515625" style="38" customWidth="1"/>
    <col min="7445" max="7445" width="0" style="38" hidden="1" customWidth="1"/>
    <col min="7446" max="7446" width="11.42578125" style="38" customWidth="1"/>
    <col min="7447" max="7447" width="10.85546875" style="38" bestFit="1" customWidth="1"/>
    <col min="7448" max="7448" width="10" style="38" bestFit="1" customWidth="1"/>
    <col min="7449" max="7449" width="8.42578125" style="38" bestFit="1" customWidth="1"/>
    <col min="7450" max="7450" width="8.42578125" style="38" customWidth="1"/>
    <col min="7451" max="7451" width="9.28515625" style="38" customWidth="1"/>
    <col min="7452" max="7452" width="8.85546875" style="38" customWidth="1"/>
    <col min="7453" max="7453" width="9.140625" style="38" customWidth="1"/>
    <col min="7454" max="7454" width="8.5703125" style="38" customWidth="1"/>
    <col min="7455" max="7455" width="9" style="38" customWidth="1"/>
    <col min="7456" max="7456" width="7" style="38" customWidth="1"/>
    <col min="7457" max="7457" width="9.42578125" style="38" customWidth="1"/>
    <col min="7458" max="7458" width="8.85546875" style="38" customWidth="1"/>
    <col min="7459" max="7459" width="11.7109375" style="38" customWidth="1"/>
    <col min="7460" max="7699" width="9.140625" style="38"/>
    <col min="7700" max="7700" width="10.28515625" style="38" customWidth="1"/>
    <col min="7701" max="7701" width="0" style="38" hidden="1" customWidth="1"/>
    <col min="7702" max="7702" width="11.42578125" style="38" customWidth="1"/>
    <col min="7703" max="7703" width="10.85546875" style="38" bestFit="1" customWidth="1"/>
    <col min="7704" max="7704" width="10" style="38" bestFit="1" customWidth="1"/>
    <col min="7705" max="7705" width="8.42578125" style="38" bestFit="1" customWidth="1"/>
    <col min="7706" max="7706" width="8.42578125" style="38" customWidth="1"/>
    <col min="7707" max="7707" width="9.28515625" style="38" customWidth="1"/>
    <col min="7708" max="7708" width="8.85546875" style="38" customWidth="1"/>
    <col min="7709" max="7709" width="9.140625" style="38" customWidth="1"/>
    <col min="7710" max="7710" width="8.5703125" style="38" customWidth="1"/>
    <col min="7711" max="7711" width="9" style="38" customWidth="1"/>
    <col min="7712" max="7712" width="7" style="38" customWidth="1"/>
    <col min="7713" max="7713" width="9.42578125" style="38" customWidth="1"/>
    <col min="7714" max="7714" width="8.85546875" style="38" customWidth="1"/>
    <col min="7715" max="7715" width="11.7109375" style="38" customWidth="1"/>
    <col min="7716" max="7955" width="9.140625" style="38"/>
    <col min="7956" max="7956" width="10.28515625" style="38" customWidth="1"/>
    <col min="7957" max="7957" width="0" style="38" hidden="1" customWidth="1"/>
    <col min="7958" max="7958" width="11.42578125" style="38" customWidth="1"/>
    <col min="7959" max="7959" width="10.85546875" style="38" bestFit="1" customWidth="1"/>
    <col min="7960" max="7960" width="10" style="38" bestFit="1" customWidth="1"/>
    <col min="7961" max="7961" width="8.42578125" style="38" bestFit="1" customWidth="1"/>
    <col min="7962" max="7962" width="8.42578125" style="38" customWidth="1"/>
    <col min="7963" max="7963" width="9.28515625" style="38" customWidth="1"/>
    <col min="7964" max="7964" width="8.85546875" style="38" customWidth="1"/>
    <col min="7965" max="7965" width="9.140625" style="38" customWidth="1"/>
    <col min="7966" max="7966" width="8.5703125" style="38" customWidth="1"/>
    <col min="7967" max="7967" width="9" style="38" customWidth="1"/>
    <col min="7968" max="7968" width="7" style="38" customWidth="1"/>
    <col min="7969" max="7969" width="9.42578125" style="38" customWidth="1"/>
    <col min="7970" max="7970" width="8.85546875" style="38" customWidth="1"/>
    <col min="7971" max="7971" width="11.7109375" style="38" customWidth="1"/>
    <col min="7972" max="8211" width="9.140625" style="38"/>
    <col min="8212" max="8212" width="10.28515625" style="38" customWidth="1"/>
    <col min="8213" max="8213" width="0" style="38" hidden="1" customWidth="1"/>
    <col min="8214" max="8214" width="11.42578125" style="38" customWidth="1"/>
    <col min="8215" max="8215" width="10.85546875" style="38" bestFit="1" customWidth="1"/>
    <col min="8216" max="8216" width="10" style="38" bestFit="1" customWidth="1"/>
    <col min="8217" max="8217" width="8.42578125" style="38" bestFit="1" customWidth="1"/>
    <col min="8218" max="8218" width="8.42578125" style="38" customWidth="1"/>
    <col min="8219" max="8219" width="9.28515625" style="38" customWidth="1"/>
    <col min="8220" max="8220" width="8.85546875" style="38" customWidth="1"/>
    <col min="8221" max="8221" width="9.140625" style="38" customWidth="1"/>
    <col min="8222" max="8222" width="8.5703125" style="38" customWidth="1"/>
    <col min="8223" max="8223" width="9" style="38" customWidth="1"/>
    <col min="8224" max="8224" width="7" style="38" customWidth="1"/>
    <col min="8225" max="8225" width="9.42578125" style="38" customWidth="1"/>
    <col min="8226" max="8226" width="8.85546875" style="38" customWidth="1"/>
    <col min="8227" max="8227" width="11.7109375" style="38" customWidth="1"/>
    <col min="8228" max="8467" width="9.140625" style="38"/>
    <col min="8468" max="8468" width="10.28515625" style="38" customWidth="1"/>
    <col min="8469" max="8469" width="0" style="38" hidden="1" customWidth="1"/>
    <col min="8470" max="8470" width="11.42578125" style="38" customWidth="1"/>
    <col min="8471" max="8471" width="10.85546875" style="38" bestFit="1" customWidth="1"/>
    <col min="8472" max="8472" width="10" style="38" bestFit="1" customWidth="1"/>
    <col min="8473" max="8473" width="8.42578125" style="38" bestFit="1" customWidth="1"/>
    <col min="8474" max="8474" width="8.42578125" style="38" customWidth="1"/>
    <col min="8475" max="8475" width="9.28515625" style="38" customWidth="1"/>
    <col min="8476" max="8476" width="8.85546875" style="38" customWidth="1"/>
    <col min="8477" max="8477" width="9.140625" style="38" customWidth="1"/>
    <col min="8478" max="8478" width="8.5703125" style="38" customWidth="1"/>
    <col min="8479" max="8479" width="9" style="38" customWidth="1"/>
    <col min="8480" max="8480" width="7" style="38" customWidth="1"/>
    <col min="8481" max="8481" width="9.42578125" style="38" customWidth="1"/>
    <col min="8482" max="8482" width="8.85546875" style="38" customWidth="1"/>
    <col min="8483" max="8483" width="11.7109375" style="38" customWidth="1"/>
    <col min="8484" max="8723" width="9.140625" style="38"/>
    <col min="8724" max="8724" width="10.28515625" style="38" customWidth="1"/>
    <col min="8725" max="8725" width="0" style="38" hidden="1" customWidth="1"/>
    <col min="8726" max="8726" width="11.42578125" style="38" customWidth="1"/>
    <col min="8727" max="8727" width="10.85546875" style="38" bestFit="1" customWidth="1"/>
    <col min="8728" max="8728" width="10" style="38" bestFit="1" customWidth="1"/>
    <col min="8729" max="8729" width="8.42578125" style="38" bestFit="1" customWidth="1"/>
    <col min="8730" max="8730" width="8.42578125" style="38" customWidth="1"/>
    <col min="8731" max="8731" width="9.28515625" style="38" customWidth="1"/>
    <col min="8732" max="8732" width="8.85546875" style="38" customWidth="1"/>
    <col min="8733" max="8733" width="9.140625" style="38" customWidth="1"/>
    <col min="8734" max="8734" width="8.5703125" style="38" customWidth="1"/>
    <col min="8735" max="8735" width="9" style="38" customWidth="1"/>
    <col min="8736" max="8736" width="7" style="38" customWidth="1"/>
    <col min="8737" max="8737" width="9.42578125" style="38" customWidth="1"/>
    <col min="8738" max="8738" width="8.85546875" style="38" customWidth="1"/>
    <col min="8739" max="8739" width="11.7109375" style="38" customWidth="1"/>
    <col min="8740" max="8979" width="9.140625" style="38"/>
    <col min="8980" max="8980" width="10.28515625" style="38" customWidth="1"/>
    <col min="8981" max="8981" width="0" style="38" hidden="1" customWidth="1"/>
    <col min="8982" max="8982" width="11.42578125" style="38" customWidth="1"/>
    <col min="8983" max="8983" width="10.85546875" style="38" bestFit="1" customWidth="1"/>
    <col min="8984" max="8984" width="10" style="38" bestFit="1" customWidth="1"/>
    <col min="8985" max="8985" width="8.42578125" style="38" bestFit="1" customWidth="1"/>
    <col min="8986" max="8986" width="8.42578125" style="38" customWidth="1"/>
    <col min="8987" max="8987" width="9.28515625" style="38" customWidth="1"/>
    <col min="8988" max="8988" width="8.85546875" style="38" customWidth="1"/>
    <col min="8989" max="8989" width="9.140625" style="38" customWidth="1"/>
    <col min="8990" max="8990" width="8.5703125" style="38" customWidth="1"/>
    <col min="8991" max="8991" width="9" style="38" customWidth="1"/>
    <col min="8992" max="8992" width="7" style="38" customWidth="1"/>
    <col min="8993" max="8993" width="9.42578125" style="38" customWidth="1"/>
    <col min="8994" max="8994" width="8.85546875" style="38" customWidth="1"/>
    <col min="8995" max="8995" width="11.7109375" style="38" customWidth="1"/>
    <col min="8996" max="9235" width="9.140625" style="38"/>
    <col min="9236" max="9236" width="10.28515625" style="38" customWidth="1"/>
    <col min="9237" max="9237" width="0" style="38" hidden="1" customWidth="1"/>
    <col min="9238" max="9238" width="11.42578125" style="38" customWidth="1"/>
    <col min="9239" max="9239" width="10.85546875" style="38" bestFit="1" customWidth="1"/>
    <col min="9240" max="9240" width="10" style="38" bestFit="1" customWidth="1"/>
    <col min="9241" max="9241" width="8.42578125" style="38" bestFit="1" customWidth="1"/>
    <col min="9242" max="9242" width="8.42578125" style="38" customWidth="1"/>
    <col min="9243" max="9243" width="9.28515625" style="38" customWidth="1"/>
    <col min="9244" max="9244" width="8.85546875" style="38" customWidth="1"/>
    <col min="9245" max="9245" width="9.140625" style="38" customWidth="1"/>
    <col min="9246" max="9246" width="8.5703125" style="38" customWidth="1"/>
    <col min="9247" max="9247" width="9" style="38" customWidth="1"/>
    <col min="9248" max="9248" width="7" style="38" customWidth="1"/>
    <col min="9249" max="9249" width="9.42578125" style="38" customWidth="1"/>
    <col min="9250" max="9250" width="8.85546875" style="38" customWidth="1"/>
    <col min="9251" max="9251" width="11.7109375" style="38" customWidth="1"/>
    <col min="9252" max="9491" width="9.140625" style="38"/>
    <col min="9492" max="9492" width="10.28515625" style="38" customWidth="1"/>
    <col min="9493" max="9493" width="0" style="38" hidden="1" customWidth="1"/>
    <col min="9494" max="9494" width="11.42578125" style="38" customWidth="1"/>
    <col min="9495" max="9495" width="10.85546875" style="38" bestFit="1" customWidth="1"/>
    <col min="9496" max="9496" width="10" style="38" bestFit="1" customWidth="1"/>
    <col min="9497" max="9497" width="8.42578125" style="38" bestFit="1" customWidth="1"/>
    <col min="9498" max="9498" width="8.42578125" style="38" customWidth="1"/>
    <col min="9499" max="9499" width="9.28515625" style="38" customWidth="1"/>
    <col min="9500" max="9500" width="8.85546875" style="38" customWidth="1"/>
    <col min="9501" max="9501" width="9.140625" style="38" customWidth="1"/>
    <col min="9502" max="9502" width="8.5703125" style="38" customWidth="1"/>
    <col min="9503" max="9503" width="9" style="38" customWidth="1"/>
    <col min="9504" max="9504" width="7" style="38" customWidth="1"/>
    <col min="9505" max="9505" width="9.42578125" style="38" customWidth="1"/>
    <col min="9506" max="9506" width="8.85546875" style="38" customWidth="1"/>
    <col min="9507" max="9507" width="11.7109375" style="38" customWidth="1"/>
    <col min="9508" max="9747" width="9.140625" style="38"/>
    <col min="9748" max="9748" width="10.28515625" style="38" customWidth="1"/>
    <col min="9749" max="9749" width="0" style="38" hidden="1" customWidth="1"/>
    <col min="9750" max="9750" width="11.42578125" style="38" customWidth="1"/>
    <col min="9751" max="9751" width="10.85546875" style="38" bestFit="1" customWidth="1"/>
    <col min="9752" max="9752" width="10" style="38" bestFit="1" customWidth="1"/>
    <col min="9753" max="9753" width="8.42578125" style="38" bestFit="1" customWidth="1"/>
    <col min="9754" max="9754" width="8.42578125" style="38" customWidth="1"/>
    <col min="9755" max="9755" width="9.28515625" style="38" customWidth="1"/>
    <col min="9756" max="9756" width="8.85546875" style="38" customWidth="1"/>
    <col min="9757" max="9757" width="9.140625" style="38" customWidth="1"/>
    <col min="9758" max="9758" width="8.5703125" style="38" customWidth="1"/>
    <col min="9759" max="9759" width="9" style="38" customWidth="1"/>
    <col min="9760" max="9760" width="7" style="38" customWidth="1"/>
    <col min="9761" max="9761" width="9.42578125" style="38" customWidth="1"/>
    <col min="9762" max="9762" width="8.85546875" style="38" customWidth="1"/>
    <col min="9763" max="9763" width="11.7109375" style="38" customWidth="1"/>
    <col min="9764" max="10003" width="9.140625" style="38"/>
    <col min="10004" max="10004" width="10.28515625" style="38" customWidth="1"/>
    <col min="10005" max="10005" width="0" style="38" hidden="1" customWidth="1"/>
    <col min="10006" max="10006" width="11.42578125" style="38" customWidth="1"/>
    <col min="10007" max="10007" width="10.85546875" style="38" bestFit="1" customWidth="1"/>
    <col min="10008" max="10008" width="10" style="38" bestFit="1" customWidth="1"/>
    <col min="10009" max="10009" width="8.42578125" style="38" bestFit="1" customWidth="1"/>
    <col min="10010" max="10010" width="8.42578125" style="38" customWidth="1"/>
    <col min="10011" max="10011" width="9.28515625" style="38" customWidth="1"/>
    <col min="10012" max="10012" width="8.85546875" style="38" customWidth="1"/>
    <col min="10013" max="10013" width="9.140625" style="38" customWidth="1"/>
    <col min="10014" max="10014" width="8.5703125" style="38" customWidth="1"/>
    <col min="10015" max="10015" width="9" style="38" customWidth="1"/>
    <col min="10016" max="10016" width="7" style="38" customWidth="1"/>
    <col min="10017" max="10017" width="9.42578125" style="38" customWidth="1"/>
    <col min="10018" max="10018" width="8.85546875" style="38" customWidth="1"/>
    <col min="10019" max="10019" width="11.7109375" style="38" customWidth="1"/>
    <col min="10020" max="10259" width="9.140625" style="38"/>
    <col min="10260" max="10260" width="10.28515625" style="38" customWidth="1"/>
    <col min="10261" max="10261" width="0" style="38" hidden="1" customWidth="1"/>
    <col min="10262" max="10262" width="11.42578125" style="38" customWidth="1"/>
    <col min="10263" max="10263" width="10.85546875" style="38" bestFit="1" customWidth="1"/>
    <col min="10264" max="10264" width="10" style="38" bestFit="1" customWidth="1"/>
    <col min="10265" max="10265" width="8.42578125" style="38" bestFit="1" customWidth="1"/>
    <col min="10266" max="10266" width="8.42578125" style="38" customWidth="1"/>
    <col min="10267" max="10267" width="9.28515625" style="38" customWidth="1"/>
    <col min="10268" max="10268" width="8.85546875" style="38" customWidth="1"/>
    <col min="10269" max="10269" width="9.140625" style="38" customWidth="1"/>
    <col min="10270" max="10270" width="8.5703125" style="38" customWidth="1"/>
    <col min="10271" max="10271" width="9" style="38" customWidth="1"/>
    <col min="10272" max="10272" width="7" style="38" customWidth="1"/>
    <col min="10273" max="10273" width="9.42578125" style="38" customWidth="1"/>
    <col min="10274" max="10274" width="8.85546875" style="38" customWidth="1"/>
    <col min="10275" max="10275" width="11.7109375" style="38" customWidth="1"/>
    <col min="10276" max="10515" width="9.140625" style="38"/>
    <col min="10516" max="10516" width="10.28515625" style="38" customWidth="1"/>
    <col min="10517" max="10517" width="0" style="38" hidden="1" customWidth="1"/>
    <col min="10518" max="10518" width="11.42578125" style="38" customWidth="1"/>
    <col min="10519" max="10519" width="10.85546875" style="38" bestFit="1" customWidth="1"/>
    <col min="10520" max="10520" width="10" style="38" bestFit="1" customWidth="1"/>
    <col min="10521" max="10521" width="8.42578125" style="38" bestFit="1" customWidth="1"/>
    <col min="10522" max="10522" width="8.42578125" style="38" customWidth="1"/>
    <col min="10523" max="10523" width="9.28515625" style="38" customWidth="1"/>
    <col min="10524" max="10524" width="8.85546875" style="38" customWidth="1"/>
    <col min="10525" max="10525" width="9.140625" style="38" customWidth="1"/>
    <col min="10526" max="10526" width="8.5703125" style="38" customWidth="1"/>
    <col min="10527" max="10527" width="9" style="38" customWidth="1"/>
    <col min="10528" max="10528" width="7" style="38" customWidth="1"/>
    <col min="10529" max="10529" width="9.42578125" style="38" customWidth="1"/>
    <col min="10530" max="10530" width="8.85546875" style="38" customWidth="1"/>
    <col min="10531" max="10531" width="11.7109375" style="38" customWidth="1"/>
    <col min="10532" max="10771" width="9.140625" style="38"/>
    <col min="10772" max="10772" width="10.28515625" style="38" customWidth="1"/>
    <col min="10773" max="10773" width="0" style="38" hidden="1" customWidth="1"/>
    <col min="10774" max="10774" width="11.42578125" style="38" customWidth="1"/>
    <col min="10775" max="10775" width="10.85546875" style="38" bestFit="1" customWidth="1"/>
    <col min="10776" max="10776" width="10" style="38" bestFit="1" customWidth="1"/>
    <col min="10777" max="10777" width="8.42578125" style="38" bestFit="1" customWidth="1"/>
    <col min="10778" max="10778" width="8.42578125" style="38" customWidth="1"/>
    <col min="10779" max="10779" width="9.28515625" style="38" customWidth="1"/>
    <col min="10780" max="10780" width="8.85546875" style="38" customWidth="1"/>
    <col min="10781" max="10781" width="9.140625" style="38" customWidth="1"/>
    <col min="10782" max="10782" width="8.5703125" style="38" customWidth="1"/>
    <col min="10783" max="10783" width="9" style="38" customWidth="1"/>
    <col min="10784" max="10784" width="7" style="38" customWidth="1"/>
    <col min="10785" max="10785" width="9.42578125" style="38" customWidth="1"/>
    <col min="10786" max="10786" width="8.85546875" style="38" customWidth="1"/>
    <col min="10787" max="10787" width="11.7109375" style="38" customWidth="1"/>
    <col min="10788" max="11027" width="9.140625" style="38"/>
    <col min="11028" max="11028" width="10.28515625" style="38" customWidth="1"/>
    <col min="11029" max="11029" width="0" style="38" hidden="1" customWidth="1"/>
    <col min="11030" max="11030" width="11.42578125" style="38" customWidth="1"/>
    <col min="11031" max="11031" width="10.85546875" style="38" bestFit="1" customWidth="1"/>
    <col min="11032" max="11032" width="10" style="38" bestFit="1" customWidth="1"/>
    <col min="11033" max="11033" width="8.42578125" style="38" bestFit="1" customWidth="1"/>
    <col min="11034" max="11034" width="8.42578125" style="38" customWidth="1"/>
    <col min="11035" max="11035" width="9.28515625" style="38" customWidth="1"/>
    <col min="11036" max="11036" width="8.85546875" style="38" customWidth="1"/>
    <col min="11037" max="11037" width="9.140625" style="38" customWidth="1"/>
    <col min="11038" max="11038" width="8.5703125" style="38" customWidth="1"/>
    <col min="11039" max="11039" width="9" style="38" customWidth="1"/>
    <col min="11040" max="11040" width="7" style="38" customWidth="1"/>
    <col min="11041" max="11041" width="9.42578125" style="38" customWidth="1"/>
    <col min="11042" max="11042" width="8.85546875" style="38" customWidth="1"/>
    <col min="11043" max="11043" width="11.7109375" style="38" customWidth="1"/>
    <col min="11044" max="11283" width="9.140625" style="38"/>
    <col min="11284" max="11284" width="10.28515625" style="38" customWidth="1"/>
    <col min="11285" max="11285" width="0" style="38" hidden="1" customWidth="1"/>
    <col min="11286" max="11286" width="11.42578125" style="38" customWidth="1"/>
    <col min="11287" max="11287" width="10.85546875" style="38" bestFit="1" customWidth="1"/>
    <col min="11288" max="11288" width="10" style="38" bestFit="1" customWidth="1"/>
    <col min="11289" max="11289" width="8.42578125" style="38" bestFit="1" customWidth="1"/>
    <col min="11290" max="11290" width="8.42578125" style="38" customWidth="1"/>
    <col min="11291" max="11291" width="9.28515625" style="38" customWidth="1"/>
    <col min="11292" max="11292" width="8.85546875" style="38" customWidth="1"/>
    <col min="11293" max="11293" width="9.140625" style="38" customWidth="1"/>
    <col min="11294" max="11294" width="8.5703125" style="38" customWidth="1"/>
    <col min="11295" max="11295" width="9" style="38" customWidth="1"/>
    <col min="11296" max="11296" width="7" style="38" customWidth="1"/>
    <col min="11297" max="11297" width="9.42578125" style="38" customWidth="1"/>
    <col min="11298" max="11298" width="8.85546875" style="38" customWidth="1"/>
    <col min="11299" max="11299" width="11.7109375" style="38" customWidth="1"/>
    <col min="11300" max="11539" width="9.140625" style="38"/>
    <col min="11540" max="11540" width="10.28515625" style="38" customWidth="1"/>
    <col min="11541" max="11541" width="0" style="38" hidden="1" customWidth="1"/>
    <col min="11542" max="11542" width="11.42578125" style="38" customWidth="1"/>
    <col min="11543" max="11543" width="10.85546875" style="38" bestFit="1" customWidth="1"/>
    <col min="11544" max="11544" width="10" style="38" bestFit="1" customWidth="1"/>
    <col min="11545" max="11545" width="8.42578125" style="38" bestFit="1" customWidth="1"/>
    <col min="11546" max="11546" width="8.42578125" style="38" customWidth="1"/>
    <col min="11547" max="11547" width="9.28515625" style="38" customWidth="1"/>
    <col min="11548" max="11548" width="8.85546875" style="38" customWidth="1"/>
    <col min="11549" max="11549" width="9.140625" style="38" customWidth="1"/>
    <col min="11550" max="11550" width="8.5703125" style="38" customWidth="1"/>
    <col min="11551" max="11551" width="9" style="38" customWidth="1"/>
    <col min="11552" max="11552" width="7" style="38" customWidth="1"/>
    <col min="11553" max="11553" width="9.42578125" style="38" customWidth="1"/>
    <col min="11554" max="11554" width="8.85546875" style="38" customWidth="1"/>
    <col min="11555" max="11555" width="11.7109375" style="38" customWidth="1"/>
    <col min="11556" max="11795" width="9.140625" style="38"/>
    <col min="11796" max="11796" width="10.28515625" style="38" customWidth="1"/>
    <col min="11797" max="11797" width="0" style="38" hidden="1" customWidth="1"/>
    <col min="11798" max="11798" width="11.42578125" style="38" customWidth="1"/>
    <col min="11799" max="11799" width="10.85546875" style="38" bestFit="1" customWidth="1"/>
    <col min="11800" max="11800" width="10" style="38" bestFit="1" customWidth="1"/>
    <col min="11801" max="11801" width="8.42578125" style="38" bestFit="1" customWidth="1"/>
    <col min="11802" max="11802" width="8.42578125" style="38" customWidth="1"/>
    <col min="11803" max="11803" width="9.28515625" style="38" customWidth="1"/>
    <col min="11804" max="11804" width="8.85546875" style="38" customWidth="1"/>
    <col min="11805" max="11805" width="9.140625" style="38" customWidth="1"/>
    <col min="11806" max="11806" width="8.5703125" style="38" customWidth="1"/>
    <col min="11807" max="11807" width="9" style="38" customWidth="1"/>
    <col min="11808" max="11808" width="7" style="38" customWidth="1"/>
    <col min="11809" max="11809" width="9.42578125" style="38" customWidth="1"/>
    <col min="11810" max="11810" width="8.85546875" style="38" customWidth="1"/>
    <col min="11811" max="11811" width="11.7109375" style="38" customWidth="1"/>
    <col min="11812" max="12051" width="9.140625" style="38"/>
    <col min="12052" max="12052" width="10.28515625" style="38" customWidth="1"/>
    <col min="12053" max="12053" width="0" style="38" hidden="1" customWidth="1"/>
    <col min="12054" max="12054" width="11.42578125" style="38" customWidth="1"/>
    <col min="12055" max="12055" width="10.85546875" style="38" bestFit="1" customWidth="1"/>
    <col min="12056" max="12056" width="10" style="38" bestFit="1" customWidth="1"/>
    <col min="12057" max="12057" width="8.42578125" style="38" bestFit="1" customWidth="1"/>
    <col min="12058" max="12058" width="8.42578125" style="38" customWidth="1"/>
    <col min="12059" max="12059" width="9.28515625" style="38" customWidth="1"/>
    <col min="12060" max="12060" width="8.85546875" style="38" customWidth="1"/>
    <col min="12061" max="12061" width="9.140625" style="38" customWidth="1"/>
    <col min="12062" max="12062" width="8.5703125" style="38" customWidth="1"/>
    <col min="12063" max="12063" width="9" style="38" customWidth="1"/>
    <col min="12064" max="12064" width="7" style="38" customWidth="1"/>
    <col min="12065" max="12065" width="9.42578125" style="38" customWidth="1"/>
    <col min="12066" max="12066" width="8.85546875" style="38" customWidth="1"/>
    <col min="12067" max="12067" width="11.7109375" style="38" customWidth="1"/>
    <col min="12068" max="12307" width="9.140625" style="38"/>
    <col min="12308" max="12308" width="10.28515625" style="38" customWidth="1"/>
    <col min="12309" max="12309" width="0" style="38" hidden="1" customWidth="1"/>
    <col min="12310" max="12310" width="11.42578125" style="38" customWidth="1"/>
    <col min="12311" max="12311" width="10.85546875" style="38" bestFit="1" customWidth="1"/>
    <col min="12312" max="12312" width="10" style="38" bestFit="1" customWidth="1"/>
    <col min="12313" max="12313" width="8.42578125" style="38" bestFit="1" customWidth="1"/>
    <col min="12314" max="12314" width="8.42578125" style="38" customWidth="1"/>
    <col min="12315" max="12315" width="9.28515625" style="38" customWidth="1"/>
    <col min="12316" max="12316" width="8.85546875" style="38" customWidth="1"/>
    <col min="12317" max="12317" width="9.140625" style="38" customWidth="1"/>
    <col min="12318" max="12318" width="8.5703125" style="38" customWidth="1"/>
    <col min="12319" max="12319" width="9" style="38" customWidth="1"/>
    <col min="12320" max="12320" width="7" style="38" customWidth="1"/>
    <col min="12321" max="12321" width="9.42578125" style="38" customWidth="1"/>
    <col min="12322" max="12322" width="8.85546875" style="38" customWidth="1"/>
    <col min="12323" max="12323" width="11.7109375" style="38" customWidth="1"/>
    <col min="12324" max="12563" width="9.140625" style="38"/>
    <col min="12564" max="12564" width="10.28515625" style="38" customWidth="1"/>
    <col min="12565" max="12565" width="0" style="38" hidden="1" customWidth="1"/>
    <col min="12566" max="12566" width="11.42578125" style="38" customWidth="1"/>
    <col min="12567" max="12567" width="10.85546875" style="38" bestFit="1" customWidth="1"/>
    <col min="12568" max="12568" width="10" style="38" bestFit="1" customWidth="1"/>
    <col min="12569" max="12569" width="8.42578125" style="38" bestFit="1" customWidth="1"/>
    <col min="12570" max="12570" width="8.42578125" style="38" customWidth="1"/>
    <col min="12571" max="12571" width="9.28515625" style="38" customWidth="1"/>
    <col min="12572" max="12572" width="8.85546875" style="38" customWidth="1"/>
    <col min="12573" max="12573" width="9.140625" style="38" customWidth="1"/>
    <col min="12574" max="12574" width="8.5703125" style="38" customWidth="1"/>
    <col min="12575" max="12575" width="9" style="38" customWidth="1"/>
    <col min="12576" max="12576" width="7" style="38" customWidth="1"/>
    <col min="12577" max="12577" width="9.42578125" style="38" customWidth="1"/>
    <col min="12578" max="12578" width="8.85546875" style="38" customWidth="1"/>
    <col min="12579" max="12579" width="11.7109375" style="38" customWidth="1"/>
    <col min="12580" max="12819" width="9.140625" style="38"/>
    <col min="12820" max="12820" width="10.28515625" style="38" customWidth="1"/>
    <col min="12821" max="12821" width="0" style="38" hidden="1" customWidth="1"/>
    <col min="12822" max="12822" width="11.42578125" style="38" customWidth="1"/>
    <col min="12823" max="12823" width="10.85546875" style="38" bestFit="1" customWidth="1"/>
    <col min="12824" max="12824" width="10" style="38" bestFit="1" customWidth="1"/>
    <col min="12825" max="12825" width="8.42578125" style="38" bestFit="1" customWidth="1"/>
    <col min="12826" max="12826" width="8.42578125" style="38" customWidth="1"/>
    <col min="12827" max="12827" width="9.28515625" style="38" customWidth="1"/>
    <col min="12828" max="12828" width="8.85546875" style="38" customWidth="1"/>
    <col min="12829" max="12829" width="9.140625" style="38" customWidth="1"/>
    <col min="12830" max="12830" width="8.5703125" style="38" customWidth="1"/>
    <col min="12831" max="12831" width="9" style="38" customWidth="1"/>
    <col min="12832" max="12832" width="7" style="38" customWidth="1"/>
    <col min="12833" max="12833" width="9.42578125" style="38" customWidth="1"/>
    <col min="12834" max="12834" width="8.85546875" style="38" customWidth="1"/>
    <col min="12835" max="12835" width="11.7109375" style="38" customWidth="1"/>
    <col min="12836" max="13075" width="9.140625" style="38"/>
    <col min="13076" max="13076" width="10.28515625" style="38" customWidth="1"/>
    <col min="13077" max="13077" width="0" style="38" hidden="1" customWidth="1"/>
    <col min="13078" max="13078" width="11.42578125" style="38" customWidth="1"/>
    <col min="13079" max="13079" width="10.85546875" style="38" bestFit="1" customWidth="1"/>
    <col min="13080" max="13080" width="10" style="38" bestFit="1" customWidth="1"/>
    <col min="13081" max="13081" width="8.42578125" style="38" bestFit="1" customWidth="1"/>
    <col min="13082" max="13082" width="8.42578125" style="38" customWidth="1"/>
    <col min="13083" max="13083" width="9.28515625" style="38" customWidth="1"/>
    <col min="13084" max="13084" width="8.85546875" style="38" customWidth="1"/>
    <col min="13085" max="13085" width="9.140625" style="38" customWidth="1"/>
    <col min="13086" max="13086" width="8.5703125" style="38" customWidth="1"/>
    <col min="13087" max="13087" width="9" style="38" customWidth="1"/>
    <col min="13088" max="13088" width="7" style="38" customWidth="1"/>
    <col min="13089" max="13089" width="9.42578125" style="38" customWidth="1"/>
    <col min="13090" max="13090" width="8.85546875" style="38" customWidth="1"/>
    <col min="13091" max="13091" width="11.7109375" style="38" customWidth="1"/>
    <col min="13092" max="13331" width="9.140625" style="38"/>
    <col min="13332" max="13332" width="10.28515625" style="38" customWidth="1"/>
    <col min="13333" max="13333" width="0" style="38" hidden="1" customWidth="1"/>
    <col min="13334" max="13334" width="11.42578125" style="38" customWidth="1"/>
    <col min="13335" max="13335" width="10.85546875" style="38" bestFit="1" customWidth="1"/>
    <col min="13336" max="13336" width="10" style="38" bestFit="1" customWidth="1"/>
    <col min="13337" max="13337" width="8.42578125" style="38" bestFit="1" customWidth="1"/>
    <col min="13338" max="13338" width="8.42578125" style="38" customWidth="1"/>
    <col min="13339" max="13339" width="9.28515625" style="38" customWidth="1"/>
    <col min="13340" max="13340" width="8.85546875" style="38" customWidth="1"/>
    <col min="13341" max="13341" width="9.140625" style="38" customWidth="1"/>
    <col min="13342" max="13342" width="8.5703125" style="38" customWidth="1"/>
    <col min="13343" max="13343" width="9" style="38" customWidth="1"/>
    <col min="13344" max="13344" width="7" style="38" customWidth="1"/>
    <col min="13345" max="13345" width="9.42578125" style="38" customWidth="1"/>
    <col min="13346" max="13346" width="8.85546875" style="38" customWidth="1"/>
    <col min="13347" max="13347" width="11.7109375" style="38" customWidth="1"/>
    <col min="13348" max="13587" width="9.140625" style="38"/>
    <col min="13588" max="13588" width="10.28515625" style="38" customWidth="1"/>
    <col min="13589" max="13589" width="0" style="38" hidden="1" customWidth="1"/>
    <col min="13590" max="13590" width="11.42578125" style="38" customWidth="1"/>
    <col min="13591" max="13591" width="10.85546875" style="38" bestFit="1" customWidth="1"/>
    <col min="13592" max="13592" width="10" style="38" bestFit="1" customWidth="1"/>
    <col min="13593" max="13593" width="8.42578125" style="38" bestFit="1" customWidth="1"/>
    <col min="13594" max="13594" width="8.42578125" style="38" customWidth="1"/>
    <col min="13595" max="13595" width="9.28515625" style="38" customWidth="1"/>
    <col min="13596" max="13596" width="8.85546875" style="38" customWidth="1"/>
    <col min="13597" max="13597" width="9.140625" style="38" customWidth="1"/>
    <col min="13598" max="13598" width="8.5703125" style="38" customWidth="1"/>
    <col min="13599" max="13599" width="9" style="38" customWidth="1"/>
    <col min="13600" max="13600" width="7" style="38" customWidth="1"/>
    <col min="13601" max="13601" width="9.42578125" style="38" customWidth="1"/>
    <col min="13602" max="13602" width="8.85546875" style="38" customWidth="1"/>
    <col min="13603" max="13603" width="11.7109375" style="38" customWidth="1"/>
    <col min="13604" max="13843" width="9.140625" style="38"/>
    <col min="13844" max="13844" width="10.28515625" style="38" customWidth="1"/>
    <col min="13845" max="13845" width="0" style="38" hidden="1" customWidth="1"/>
    <col min="13846" max="13846" width="11.42578125" style="38" customWidth="1"/>
    <col min="13847" max="13847" width="10.85546875" style="38" bestFit="1" customWidth="1"/>
    <col min="13848" max="13848" width="10" style="38" bestFit="1" customWidth="1"/>
    <col min="13849" max="13849" width="8.42578125" style="38" bestFit="1" customWidth="1"/>
    <col min="13850" max="13850" width="8.42578125" style="38" customWidth="1"/>
    <col min="13851" max="13851" width="9.28515625" style="38" customWidth="1"/>
    <col min="13852" max="13852" width="8.85546875" style="38" customWidth="1"/>
    <col min="13853" max="13853" width="9.140625" style="38" customWidth="1"/>
    <col min="13854" max="13854" width="8.5703125" style="38" customWidth="1"/>
    <col min="13855" max="13855" width="9" style="38" customWidth="1"/>
    <col min="13856" max="13856" width="7" style="38" customWidth="1"/>
    <col min="13857" max="13857" width="9.42578125" style="38" customWidth="1"/>
    <col min="13858" max="13858" width="8.85546875" style="38" customWidth="1"/>
    <col min="13859" max="13859" width="11.7109375" style="38" customWidth="1"/>
    <col min="13860" max="14099" width="9.140625" style="38"/>
    <col min="14100" max="14100" width="10.28515625" style="38" customWidth="1"/>
    <col min="14101" max="14101" width="0" style="38" hidden="1" customWidth="1"/>
    <col min="14102" max="14102" width="11.42578125" style="38" customWidth="1"/>
    <col min="14103" max="14103" width="10.85546875" style="38" bestFit="1" customWidth="1"/>
    <col min="14104" max="14104" width="10" style="38" bestFit="1" customWidth="1"/>
    <col min="14105" max="14105" width="8.42578125" style="38" bestFit="1" customWidth="1"/>
    <col min="14106" max="14106" width="8.42578125" style="38" customWidth="1"/>
    <col min="14107" max="14107" width="9.28515625" style="38" customWidth="1"/>
    <col min="14108" max="14108" width="8.85546875" style="38" customWidth="1"/>
    <col min="14109" max="14109" width="9.140625" style="38" customWidth="1"/>
    <col min="14110" max="14110" width="8.5703125" style="38" customWidth="1"/>
    <col min="14111" max="14111" width="9" style="38" customWidth="1"/>
    <col min="14112" max="14112" width="7" style="38" customWidth="1"/>
    <col min="14113" max="14113" width="9.42578125" style="38" customWidth="1"/>
    <col min="14114" max="14114" width="8.85546875" style="38" customWidth="1"/>
    <col min="14115" max="14115" width="11.7109375" style="38" customWidth="1"/>
    <col min="14116" max="14355" width="9.140625" style="38"/>
    <col min="14356" max="14356" width="10.28515625" style="38" customWidth="1"/>
    <col min="14357" max="14357" width="0" style="38" hidden="1" customWidth="1"/>
    <col min="14358" max="14358" width="11.42578125" style="38" customWidth="1"/>
    <col min="14359" max="14359" width="10.85546875" style="38" bestFit="1" customWidth="1"/>
    <col min="14360" max="14360" width="10" style="38" bestFit="1" customWidth="1"/>
    <col min="14361" max="14361" width="8.42578125" style="38" bestFit="1" customWidth="1"/>
    <col min="14362" max="14362" width="8.42578125" style="38" customWidth="1"/>
    <col min="14363" max="14363" width="9.28515625" style="38" customWidth="1"/>
    <col min="14364" max="14364" width="8.85546875" style="38" customWidth="1"/>
    <col min="14365" max="14365" width="9.140625" style="38" customWidth="1"/>
    <col min="14366" max="14366" width="8.5703125" style="38" customWidth="1"/>
    <col min="14367" max="14367" width="9" style="38" customWidth="1"/>
    <col min="14368" max="14368" width="7" style="38" customWidth="1"/>
    <col min="14369" max="14369" width="9.42578125" style="38" customWidth="1"/>
    <col min="14370" max="14370" width="8.85546875" style="38" customWidth="1"/>
    <col min="14371" max="14371" width="11.7109375" style="38" customWidth="1"/>
    <col min="14372" max="14611" width="9.140625" style="38"/>
    <col min="14612" max="14612" width="10.28515625" style="38" customWidth="1"/>
    <col min="14613" max="14613" width="0" style="38" hidden="1" customWidth="1"/>
    <col min="14614" max="14614" width="11.42578125" style="38" customWidth="1"/>
    <col min="14615" max="14615" width="10.85546875" style="38" bestFit="1" customWidth="1"/>
    <col min="14616" max="14616" width="10" style="38" bestFit="1" customWidth="1"/>
    <col min="14617" max="14617" width="8.42578125" style="38" bestFit="1" customWidth="1"/>
    <col min="14618" max="14618" width="8.42578125" style="38" customWidth="1"/>
    <col min="14619" max="14619" width="9.28515625" style="38" customWidth="1"/>
    <col min="14620" max="14620" width="8.85546875" style="38" customWidth="1"/>
    <col min="14621" max="14621" width="9.140625" style="38" customWidth="1"/>
    <col min="14622" max="14622" width="8.5703125" style="38" customWidth="1"/>
    <col min="14623" max="14623" width="9" style="38" customWidth="1"/>
    <col min="14624" max="14624" width="7" style="38" customWidth="1"/>
    <col min="14625" max="14625" width="9.42578125" style="38" customWidth="1"/>
    <col min="14626" max="14626" width="8.85546875" style="38" customWidth="1"/>
    <col min="14627" max="14627" width="11.7109375" style="38" customWidth="1"/>
    <col min="14628" max="14867" width="9.140625" style="38"/>
    <col min="14868" max="14868" width="10.28515625" style="38" customWidth="1"/>
    <col min="14869" max="14869" width="0" style="38" hidden="1" customWidth="1"/>
    <col min="14870" max="14870" width="11.42578125" style="38" customWidth="1"/>
    <col min="14871" max="14871" width="10.85546875" style="38" bestFit="1" customWidth="1"/>
    <col min="14872" max="14872" width="10" style="38" bestFit="1" customWidth="1"/>
    <col min="14873" max="14873" width="8.42578125" style="38" bestFit="1" customWidth="1"/>
    <col min="14874" max="14874" width="8.42578125" style="38" customWidth="1"/>
    <col min="14875" max="14875" width="9.28515625" style="38" customWidth="1"/>
    <col min="14876" max="14876" width="8.85546875" style="38" customWidth="1"/>
    <col min="14877" max="14877" width="9.140625" style="38" customWidth="1"/>
    <col min="14878" max="14878" width="8.5703125" style="38" customWidth="1"/>
    <col min="14879" max="14879" width="9" style="38" customWidth="1"/>
    <col min="14880" max="14880" width="7" style="38" customWidth="1"/>
    <col min="14881" max="14881" width="9.42578125" style="38" customWidth="1"/>
    <col min="14882" max="14882" width="8.85546875" style="38" customWidth="1"/>
    <col min="14883" max="14883" width="11.7109375" style="38" customWidth="1"/>
    <col min="14884" max="15123" width="9.140625" style="38"/>
    <col min="15124" max="15124" width="10.28515625" style="38" customWidth="1"/>
    <col min="15125" max="15125" width="0" style="38" hidden="1" customWidth="1"/>
    <col min="15126" max="15126" width="11.42578125" style="38" customWidth="1"/>
    <col min="15127" max="15127" width="10.85546875" style="38" bestFit="1" customWidth="1"/>
    <col min="15128" max="15128" width="10" style="38" bestFit="1" customWidth="1"/>
    <col min="15129" max="15129" width="8.42578125" style="38" bestFit="1" customWidth="1"/>
    <col min="15130" max="15130" width="8.42578125" style="38" customWidth="1"/>
    <col min="15131" max="15131" width="9.28515625" style="38" customWidth="1"/>
    <col min="15132" max="15132" width="8.85546875" style="38" customWidth="1"/>
    <col min="15133" max="15133" width="9.140625" style="38" customWidth="1"/>
    <col min="15134" max="15134" width="8.5703125" style="38" customWidth="1"/>
    <col min="15135" max="15135" width="9" style="38" customWidth="1"/>
    <col min="15136" max="15136" width="7" style="38" customWidth="1"/>
    <col min="15137" max="15137" width="9.42578125" style="38" customWidth="1"/>
    <col min="15138" max="15138" width="8.85546875" style="38" customWidth="1"/>
    <col min="15139" max="15139" width="11.7109375" style="38" customWidth="1"/>
    <col min="15140" max="15379" width="9.140625" style="38"/>
    <col min="15380" max="15380" width="10.28515625" style="38" customWidth="1"/>
    <col min="15381" max="15381" width="0" style="38" hidden="1" customWidth="1"/>
    <col min="15382" max="15382" width="11.42578125" style="38" customWidth="1"/>
    <col min="15383" max="15383" width="10.85546875" style="38" bestFit="1" customWidth="1"/>
    <col min="15384" max="15384" width="10" style="38" bestFit="1" customWidth="1"/>
    <col min="15385" max="15385" width="8.42578125" style="38" bestFit="1" customWidth="1"/>
    <col min="15386" max="15386" width="8.42578125" style="38" customWidth="1"/>
    <col min="15387" max="15387" width="9.28515625" style="38" customWidth="1"/>
    <col min="15388" max="15388" width="8.85546875" style="38" customWidth="1"/>
    <col min="15389" max="15389" width="9.140625" style="38" customWidth="1"/>
    <col min="15390" max="15390" width="8.5703125" style="38" customWidth="1"/>
    <col min="15391" max="15391" width="9" style="38" customWidth="1"/>
    <col min="15392" max="15392" width="7" style="38" customWidth="1"/>
    <col min="15393" max="15393" width="9.42578125" style="38" customWidth="1"/>
    <col min="15394" max="15394" width="8.85546875" style="38" customWidth="1"/>
    <col min="15395" max="15395" width="11.7109375" style="38" customWidth="1"/>
    <col min="15396" max="15635" width="9.140625" style="38"/>
    <col min="15636" max="15636" width="10.28515625" style="38" customWidth="1"/>
    <col min="15637" max="15637" width="0" style="38" hidden="1" customWidth="1"/>
    <col min="15638" max="15638" width="11.42578125" style="38" customWidth="1"/>
    <col min="15639" max="15639" width="10.85546875" style="38" bestFit="1" customWidth="1"/>
    <col min="15640" max="15640" width="10" style="38" bestFit="1" customWidth="1"/>
    <col min="15641" max="15641" width="8.42578125" style="38" bestFit="1" customWidth="1"/>
    <col min="15642" max="15642" width="8.42578125" style="38" customWidth="1"/>
    <col min="15643" max="15643" width="9.28515625" style="38" customWidth="1"/>
    <col min="15644" max="15644" width="8.85546875" style="38" customWidth="1"/>
    <col min="15645" max="15645" width="9.140625" style="38" customWidth="1"/>
    <col min="15646" max="15646" width="8.5703125" style="38" customWidth="1"/>
    <col min="15647" max="15647" width="9" style="38" customWidth="1"/>
    <col min="15648" max="15648" width="7" style="38" customWidth="1"/>
    <col min="15649" max="15649" width="9.42578125" style="38" customWidth="1"/>
    <col min="15650" max="15650" width="8.85546875" style="38" customWidth="1"/>
    <col min="15651" max="15651" width="11.7109375" style="38" customWidth="1"/>
    <col min="15652" max="15891" width="9.140625" style="38"/>
    <col min="15892" max="15892" width="10.28515625" style="38" customWidth="1"/>
    <col min="15893" max="15893" width="0" style="38" hidden="1" customWidth="1"/>
    <col min="15894" max="15894" width="11.42578125" style="38" customWidth="1"/>
    <col min="15895" max="15895" width="10.85546875" style="38" bestFit="1" customWidth="1"/>
    <col min="15896" max="15896" width="10" style="38" bestFit="1" customWidth="1"/>
    <col min="15897" max="15897" width="8.42578125" style="38" bestFit="1" customWidth="1"/>
    <col min="15898" max="15898" width="8.42578125" style="38" customWidth="1"/>
    <col min="15899" max="15899" width="9.28515625" style="38" customWidth="1"/>
    <col min="15900" max="15900" width="8.85546875" style="38" customWidth="1"/>
    <col min="15901" max="15901" width="9.140625" style="38" customWidth="1"/>
    <col min="15902" max="15902" width="8.5703125" style="38" customWidth="1"/>
    <col min="15903" max="15903" width="9" style="38" customWidth="1"/>
    <col min="15904" max="15904" width="7" style="38" customWidth="1"/>
    <col min="15905" max="15905" width="9.42578125" style="38" customWidth="1"/>
    <col min="15906" max="15906" width="8.85546875" style="38" customWidth="1"/>
    <col min="15907" max="15907" width="11.7109375" style="38" customWidth="1"/>
    <col min="15908" max="16147" width="9.140625" style="38"/>
    <col min="16148" max="16148" width="10.28515625" style="38" customWidth="1"/>
    <col min="16149" max="16149" width="0" style="38" hidden="1" customWidth="1"/>
    <col min="16150" max="16150" width="11.42578125" style="38" customWidth="1"/>
    <col min="16151" max="16151" width="10.85546875" style="38" bestFit="1" customWidth="1"/>
    <col min="16152" max="16152" width="10" style="38" bestFit="1" customWidth="1"/>
    <col min="16153" max="16153" width="8.42578125" style="38" bestFit="1" customWidth="1"/>
    <col min="16154" max="16154" width="8.42578125" style="38" customWidth="1"/>
    <col min="16155" max="16155" width="9.28515625" style="38" customWidth="1"/>
    <col min="16156" max="16156" width="8.85546875" style="38" customWidth="1"/>
    <col min="16157" max="16157" width="9.140625" style="38" customWidth="1"/>
    <col min="16158" max="16158" width="8.5703125" style="38" customWidth="1"/>
    <col min="16159" max="16159" width="9" style="38" customWidth="1"/>
    <col min="16160" max="16160" width="7" style="38" customWidth="1"/>
    <col min="16161" max="16161" width="9.42578125" style="38" customWidth="1"/>
    <col min="16162" max="16162" width="8.85546875" style="38" customWidth="1"/>
    <col min="16163" max="16163" width="11.7109375" style="38" customWidth="1"/>
    <col min="16164" max="16384" width="9.140625" style="38"/>
  </cols>
  <sheetData>
    <row r="1" spans="1:39" ht="59.25" customHeight="1">
      <c r="C1" s="148" t="s">
        <v>299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39"/>
      <c r="AM1" s="39"/>
    </row>
    <row r="2" spans="1:39" ht="12.75">
      <c r="E2" s="41"/>
      <c r="F2" s="41"/>
      <c r="G2" s="41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 s="46" customFormat="1" ht="12.75">
      <c r="A3" s="43"/>
      <c r="B3" s="43"/>
      <c r="C3" s="3"/>
      <c r="D3" s="43"/>
      <c r="E3" s="44">
        <v>2</v>
      </c>
      <c r="F3" s="44">
        <v>210101</v>
      </c>
      <c r="G3" s="44">
        <v>210105</v>
      </c>
      <c r="H3" s="44">
        <v>210201</v>
      </c>
      <c r="I3" s="44">
        <v>210301</v>
      </c>
      <c r="J3" s="44">
        <v>210302</v>
      </c>
      <c r="K3" s="44">
        <v>210303</v>
      </c>
      <c r="L3" s="44">
        <v>210304</v>
      </c>
      <c r="M3" s="44">
        <v>210401</v>
      </c>
      <c r="N3" s="44">
        <v>210402</v>
      </c>
      <c r="O3" s="44">
        <v>210403</v>
      </c>
      <c r="P3" s="44">
        <v>210404</v>
      </c>
      <c r="Q3" s="44">
        <v>210405</v>
      </c>
      <c r="R3" s="44">
        <v>210406</v>
      </c>
      <c r="S3" s="44">
        <v>210501</v>
      </c>
      <c r="T3" s="44">
        <v>210502</v>
      </c>
      <c r="U3" s="44">
        <v>210503</v>
      </c>
      <c r="V3" s="44">
        <v>210601</v>
      </c>
      <c r="W3" s="44">
        <v>210603</v>
      </c>
      <c r="X3" s="44">
        <v>210604</v>
      </c>
      <c r="Y3" s="44">
        <v>210702</v>
      </c>
      <c r="Z3" s="44">
        <v>210703</v>
      </c>
      <c r="AA3" s="44">
        <v>210801</v>
      </c>
      <c r="AB3" s="44">
        <v>210902</v>
      </c>
      <c r="AC3" s="44">
        <v>210802</v>
      </c>
      <c r="AD3" s="44">
        <v>210803</v>
      </c>
      <c r="AE3" s="44">
        <v>210804</v>
      </c>
      <c r="AF3" s="44">
        <v>210805</v>
      </c>
      <c r="AG3" s="44">
        <v>210806</v>
      </c>
      <c r="AH3" s="44">
        <v>210807</v>
      </c>
      <c r="AI3" s="44">
        <v>213204</v>
      </c>
      <c r="AJ3" s="44">
        <v>213208</v>
      </c>
      <c r="AK3" s="44">
        <v>213207</v>
      </c>
      <c r="AL3" s="45"/>
      <c r="AM3" s="45"/>
    </row>
    <row r="4" spans="1:39" ht="69.75" customHeight="1">
      <c r="A4" s="47"/>
      <c r="B4" s="3" t="s">
        <v>123</v>
      </c>
      <c r="C4" s="3" t="s">
        <v>206</v>
      </c>
      <c r="D4" s="3" t="s">
        <v>3</v>
      </c>
      <c r="E4" s="3" t="s">
        <v>300</v>
      </c>
      <c r="F4" s="3" t="s">
        <v>4</v>
      </c>
      <c r="G4" s="3" t="s">
        <v>28</v>
      </c>
      <c r="H4" s="3" t="s">
        <v>5</v>
      </c>
      <c r="I4" s="3" t="s">
        <v>6</v>
      </c>
      <c r="J4" s="3" t="s">
        <v>40</v>
      </c>
      <c r="K4" s="3" t="s">
        <v>22</v>
      </c>
      <c r="L4" s="3" t="s">
        <v>41</v>
      </c>
      <c r="M4" s="3" t="s">
        <v>21</v>
      </c>
      <c r="N4" s="3" t="s">
        <v>23</v>
      </c>
      <c r="O4" s="3" t="s">
        <v>8</v>
      </c>
      <c r="P4" s="3" t="s">
        <v>24</v>
      </c>
      <c r="Q4" s="3" t="s">
        <v>250</v>
      </c>
      <c r="R4" s="3" t="s">
        <v>25</v>
      </c>
      <c r="S4" s="3" t="s">
        <v>12</v>
      </c>
      <c r="T4" s="3" t="s">
        <v>11</v>
      </c>
      <c r="U4" s="3" t="s">
        <v>98</v>
      </c>
      <c r="V4" s="3" t="s">
        <v>170</v>
      </c>
      <c r="W4" s="3" t="s">
        <v>249</v>
      </c>
      <c r="X4" s="3" t="s">
        <v>13</v>
      </c>
      <c r="Y4" s="3" t="s">
        <v>10</v>
      </c>
      <c r="Z4" s="3" t="s">
        <v>117</v>
      </c>
      <c r="AA4" s="3" t="s">
        <v>258</v>
      </c>
      <c r="AB4" s="3" t="s">
        <v>107</v>
      </c>
      <c r="AC4" s="3" t="s">
        <v>29</v>
      </c>
      <c r="AD4" s="3" t="s">
        <v>30</v>
      </c>
      <c r="AE4" s="3" t="s">
        <v>97</v>
      </c>
      <c r="AF4" s="3" t="s">
        <v>102</v>
      </c>
      <c r="AG4" s="3" t="s">
        <v>109</v>
      </c>
      <c r="AH4" s="3" t="s">
        <v>26</v>
      </c>
      <c r="AI4" s="3" t="s">
        <v>63</v>
      </c>
      <c r="AJ4" s="3" t="s">
        <v>67</v>
      </c>
      <c r="AK4" s="3" t="s">
        <v>27</v>
      </c>
    </row>
    <row r="5" spans="1:39" ht="16.5" customHeight="1">
      <c r="A5" s="47"/>
      <c r="B5" s="47"/>
      <c r="C5" s="48" t="s">
        <v>207</v>
      </c>
      <c r="D5" s="49">
        <f>SUM(D6:D60)</f>
        <v>0</v>
      </c>
      <c r="E5" s="49">
        <f>SUM(E6:E60)</f>
        <v>0</v>
      </c>
      <c r="F5" s="49">
        <f>SUM(F6:F60)</f>
        <v>0</v>
      </c>
      <c r="G5" s="49">
        <f t="shared" ref="G5:AK5" si="0">SUM(G6:G60)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  <c r="M5" s="49">
        <f t="shared" si="0"/>
        <v>0</v>
      </c>
      <c r="N5" s="49">
        <f t="shared" si="0"/>
        <v>0</v>
      </c>
      <c r="O5" s="49">
        <f t="shared" si="0"/>
        <v>0</v>
      </c>
      <c r="P5" s="49">
        <f t="shared" si="0"/>
        <v>0</v>
      </c>
      <c r="Q5" s="49">
        <f t="shared" si="0"/>
        <v>0</v>
      </c>
      <c r="R5" s="49">
        <f t="shared" si="0"/>
        <v>0</v>
      </c>
      <c r="S5" s="49">
        <f t="shared" si="0"/>
        <v>0</v>
      </c>
      <c r="T5" s="49">
        <f t="shared" si="0"/>
        <v>0</v>
      </c>
      <c r="U5" s="49">
        <f t="shared" si="0"/>
        <v>0</v>
      </c>
      <c r="V5" s="49">
        <f t="shared" si="0"/>
        <v>0</v>
      </c>
      <c r="W5" s="49">
        <f t="shared" si="0"/>
        <v>0</v>
      </c>
      <c r="X5" s="49">
        <f t="shared" si="0"/>
        <v>0</v>
      </c>
      <c r="Y5" s="49">
        <f t="shared" si="0"/>
        <v>0</v>
      </c>
      <c r="Z5" s="49">
        <f t="shared" si="0"/>
        <v>0</v>
      </c>
      <c r="AA5" s="49">
        <f t="shared" si="0"/>
        <v>0</v>
      </c>
      <c r="AB5" s="49">
        <f t="shared" si="0"/>
        <v>0</v>
      </c>
      <c r="AC5" s="49">
        <f t="shared" si="0"/>
        <v>0</v>
      </c>
      <c r="AD5" s="49">
        <f t="shared" si="0"/>
        <v>0</v>
      </c>
      <c r="AE5" s="49">
        <f t="shared" si="0"/>
        <v>0</v>
      </c>
      <c r="AF5" s="49">
        <f t="shared" si="0"/>
        <v>0</v>
      </c>
      <c r="AG5" s="49">
        <f t="shared" si="0"/>
        <v>0</v>
      </c>
      <c r="AH5" s="49">
        <f t="shared" si="0"/>
        <v>0</v>
      </c>
      <c r="AI5" s="49">
        <f t="shared" si="0"/>
        <v>0</v>
      </c>
      <c r="AJ5" s="49">
        <f t="shared" si="0"/>
        <v>0</v>
      </c>
      <c r="AK5" s="49">
        <f t="shared" si="0"/>
        <v>0</v>
      </c>
    </row>
    <row r="6" spans="1:39" ht="27" hidden="1" customHeight="1">
      <c r="A6" s="47">
        <v>1</v>
      </c>
      <c r="B6" s="50" t="s">
        <v>124</v>
      </c>
      <c r="C6" s="145" t="s">
        <v>263</v>
      </c>
      <c r="D6" s="51"/>
      <c r="E6" s="52">
        <f t="shared" ref="E6:E60" si="1">SUM(F6:AK6)</f>
        <v>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49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9" ht="27" hidden="1" customHeight="1">
      <c r="A7" s="47">
        <v>2</v>
      </c>
      <c r="B7" s="50" t="s">
        <v>125</v>
      </c>
      <c r="C7" s="145" t="s">
        <v>264</v>
      </c>
      <c r="D7" s="51"/>
      <c r="E7" s="52">
        <f t="shared" si="1"/>
        <v>0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49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9" ht="27" hidden="1" customHeight="1">
      <c r="A8" s="47">
        <v>3</v>
      </c>
      <c r="B8" s="50" t="s">
        <v>126</v>
      </c>
      <c r="C8" s="145" t="s">
        <v>265</v>
      </c>
      <c r="D8" s="51"/>
      <c r="E8" s="52">
        <f t="shared" si="1"/>
        <v>0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9" ht="27" customHeight="1">
      <c r="A9" s="47">
        <v>4</v>
      </c>
      <c r="B9" s="50" t="s">
        <v>127</v>
      </c>
      <c r="C9" s="89" t="s">
        <v>266</v>
      </c>
      <c r="D9" s="51"/>
      <c r="E9" s="52">
        <f t="shared" si="1"/>
        <v>0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49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9" ht="27" customHeight="1">
      <c r="A10" s="47">
        <v>5</v>
      </c>
      <c r="B10" s="50" t="s">
        <v>128</v>
      </c>
      <c r="C10" s="89" t="s">
        <v>267</v>
      </c>
      <c r="D10" s="51"/>
      <c r="E10" s="52">
        <f t="shared" si="1"/>
        <v>0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49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9" ht="27" hidden="1" customHeight="1">
      <c r="A11" s="47">
        <v>6</v>
      </c>
      <c r="B11" s="50" t="s">
        <v>129</v>
      </c>
      <c r="C11" s="145" t="s">
        <v>268</v>
      </c>
      <c r="D11" s="51"/>
      <c r="E11" s="52">
        <f t="shared" si="1"/>
        <v>0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49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9" ht="27" customHeight="1">
      <c r="A12" s="47">
        <v>7</v>
      </c>
      <c r="B12" s="50" t="s">
        <v>130</v>
      </c>
      <c r="C12" s="145" t="s">
        <v>112</v>
      </c>
      <c r="D12" s="51"/>
      <c r="E12" s="52">
        <f t="shared" si="1"/>
        <v>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49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9" ht="27" customHeight="1">
      <c r="A13" s="47">
        <v>8</v>
      </c>
      <c r="B13" s="50" t="s">
        <v>131</v>
      </c>
      <c r="C13" s="145" t="s">
        <v>269</v>
      </c>
      <c r="D13" s="51"/>
      <c r="E13" s="52">
        <f t="shared" si="1"/>
        <v>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49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9" ht="27" hidden="1" customHeight="1">
      <c r="A14" s="47">
        <v>9</v>
      </c>
      <c r="B14" s="50" t="s">
        <v>132</v>
      </c>
      <c r="C14" s="145" t="s">
        <v>270</v>
      </c>
      <c r="D14" s="51"/>
      <c r="E14" s="52">
        <f t="shared" si="1"/>
        <v>0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9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9" ht="27" hidden="1" customHeight="1">
      <c r="A15" s="47">
        <v>10</v>
      </c>
      <c r="B15" s="50" t="s">
        <v>133</v>
      </c>
      <c r="C15" s="145" t="s">
        <v>294</v>
      </c>
      <c r="D15" s="51"/>
      <c r="E15" s="52">
        <f t="shared" si="1"/>
        <v>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49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9" ht="27" hidden="1" customHeight="1">
      <c r="A16" s="47">
        <v>11</v>
      </c>
      <c r="B16" s="50" t="s">
        <v>134</v>
      </c>
      <c r="C16" s="145" t="s">
        <v>271</v>
      </c>
      <c r="D16" s="51"/>
      <c r="E16" s="52">
        <f t="shared" si="1"/>
        <v>0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49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ht="27" hidden="1" customHeight="1">
      <c r="A17" s="47">
        <v>12</v>
      </c>
      <c r="B17" s="50" t="s">
        <v>135</v>
      </c>
      <c r="C17" s="145" t="s">
        <v>113</v>
      </c>
      <c r="D17" s="51"/>
      <c r="E17" s="52">
        <f t="shared" si="1"/>
        <v>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9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ht="27" customHeight="1">
      <c r="A18" s="47">
        <v>13</v>
      </c>
      <c r="B18" s="50" t="s">
        <v>136</v>
      </c>
      <c r="C18" s="89" t="s">
        <v>272</v>
      </c>
      <c r="D18" s="51"/>
      <c r="E18" s="52">
        <f t="shared" si="1"/>
        <v>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49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37" ht="27" hidden="1" customHeight="1">
      <c r="A19" s="47">
        <v>14</v>
      </c>
      <c r="B19" s="50" t="s">
        <v>137</v>
      </c>
      <c r="C19" s="145" t="s">
        <v>273</v>
      </c>
      <c r="D19" s="51"/>
      <c r="E19" s="52">
        <f t="shared" si="1"/>
        <v>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9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37" ht="27" customHeight="1">
      <c r="A20" s="47">
        <v>15</v>
      </c>
      <c r="B20" s="50" t="s">
        <v>138</v>
      </c>
      <c r="C20" s="89" t="s">
        <v>274</v>
      </c>
      <c r="D20" s="51"/>
      <c r="E20" s="52">
        <f t="shared" si="1"/>
        <v>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49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ht="27" customHeight="1">
      <c r="A21" s="47">
        <v>16</v>
      </c>
      <c r="B21" s="50" t="s">
        <v>139</v>
      </c>
      <c r="C21" s="89" t="s">
        <v>103</v>
      </c>
      <c r="D21" s="51"/>
      <c r="E21" s="52">
        <f t="shared" si="1"/>
        <v>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49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37" ht="27" hidden="1" customHeight="1">
      <c r="A22" s="47">
        <v>17</v>
      </c>
      <c r="B22" s="50" t="s">
        <v>140</v>
      </c>
      <c r="C22" s="145" t="s">
        <v>262</v>
      </c>
      <c r="D22" s="51"/>
      <c r="E22" s="52">
        <f t="shared" si="1"/>
        <v>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49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ht="27" hidden="1" customHeight="1">
      <c r="A23" s="47">
        <v>18</v>
      </c>
      <c r="B23" s="50" t="s">
        <v>141</v>
      </c>
      <c r="C23" s="145" t="s">
        <v>275</v>
      </c>
      <c r="D23" s="51"/>
      <c r="E23" s="52">
        <f t="shared" si="1"/>
        <v>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49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ht="27" hidden="1" customHeight="1">
      <c r="A24" s="47">
        <v>19</v>
      </c>
      <c r="B24" s="50" t="s">
        <v>142</v>
      </c>
      <c r="C24" s="145" t="s">
        <v>276</v>
      </c>
      <c r="D24" s="51"/>
      <c r="E24" s="52">
        <f t="shared" si="1"/>
        <v>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9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27" hidden="1" customHeight="1">
      <c r="A25" s="47">
        <v>20</v>
      </c>
      <c r="B25" s="50" t="s">
        <v>143</v>
      </c>
      <c r="C25" s="145" t="s">
        <v>277</v>
      </c>
      <c r="D25" s="51"/>
      <c r="E25" s="52">
        <f t="shared" si="1"/>
        <v>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49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1:37" ht="27" hidden="1" customHeight="1">
      <c r="A26" s="47">
        <v>21</v>
      </c>
      <c r="B26" s="50" t="s">
        <v>144</v>
      </c>
      <c r="C26" s="145" t="s">
        <v>278</v>
      </c>
      <c r="D26" s="51"/>
      <c r="E26" s="52">
        <f t="shared" si="1"/>
        <v>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49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ht="27" hidden="1" customHeight="1">
      <c r="A27" s="47">
        <v>22</v>
      </c>
      <c r="B27" s="50" t="s">
        <v>145</v>
      </c>
      <c r="C27" s="145" t="s">
        <v>279</v>
      </c>
      <c r="D27" s="51"/>
      <c r="E27" s="52">
        <f t="shared" si="1"/>
        <v>0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49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ht="27" customHeight="1">
      <c r="A28" s="47">
        <v>23</v>
      </c>
      <c r="B28" s="50" t="s">
        <v>146</v>
      </c>
      <c r="C28" s="89" t="s">
        <v>280</v>
      </c>
      <c r="D28" s="51"/>
      <c r="E28" s="52">
        <f t="shared" si="1"/>
        <v>0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49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ht="33.75" customHeight="1">
      <c r="A29" s="47">
        <v>24</v>
      </c>
      <c r="B29" s="50" t="s">
        <v>147</v>
      </c>
      <c r="C29" s="89" t="s">
        <v>244</v>
      </c>
      <c r="D29" s="53"/>
      <c r="E29" s="52">
        <f t="shared" si="1"/>
        <v>0</v>
      </c>
      <c r="F29" s="51"/>
      <c r="G29" s="51"/>
      <c r="H29" s="51"/>
      <c r="I29" s="127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ht="27" hidden="1" customHeight="1">
      <c r="A30" s="47">
        <v>25</v>
      </c>
      <c r="B30" s="50" t="s">
        <v>235</v>
      </c>
      <c r="C30" s="146" t="s">
        <v>281</v>
      </c>
      <c r="D30" s="52"/>
      <c r="E30" s="52">
        <f t="shared" si="1"/>
        <v>0</v>
      </c>
      <c r="F30" s="128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1"/>
      <c r="V30" s="51"/>
      <c r="W30" s="51"/>
      <c r="X30" s="52"/>
      <c r="Y30" s="52"/>
      <c r="Z30" s="52"/>
      <c r="AA30" s="52"/>
      <c r="AB30" s="51"/>
      <c r="AC30" s="52"/>
      <c r="AD30" s="52"/>
      <c r="AE30" s="51"/>
      <c r="AF30" s="52"/>
      <c r="AG30" s="51"/>
      <c r="AH30" s="52"/>
      <c r="AI30" s="52"/>
      <c r="AJ30" s="52"/>
      <c r="AK30" s="52"/>
    </row>
    <row r="31" spans="1:37" ht="27" hidden="1" customHeight="1">
      <c r="A31" s="47">
        <v>26</v>
      </c>
      <c r="B31" s="50" t="s">
        <v>234</v>
      </c>
      <c r="C31" s="146" t="s">
        <v>282</v>
      </c>
      <c r="D31" s="52"/>
      <c r="E31" s="52">
        <f t="shared" si="1"/>
        <v>0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1"/>
      <c r="V31" s="51"/>
      <c r="W31" s="51"/>
      <c r="X31" s="52"/>
      <c r="Y31" s="52"/>
      <c r="Z31" s="52"/>
      <c r="AA31" s="52"/>
      <c r="AB31" s="51"/>
      <c r="AC31" s="52"/>
      <c r="AD31" s="52"/>
      <c r="AE31" s="51"/>
      <c r="AF31" s="52"/>
      <c r="AG31" s="51"/>
      <c r="AH31" s="52"/>
      <c r="AI31" s="52"/>
      <c r="AJ31" s="52"/>
      <c r="AK31" s="52"/>
    </row>
    <row r="32" spans="1:37" ht="27" hidden="1" customHeight="1">
      <c r="A32" s="47">
        <v>27</v>
      </c>
      <c r="B32" s="50" t="s">
        <v>236</v>
      </c>
      <c r="C32" s="146" t="s">
        <v>283</v>
      </c>
      <c r="D32" s="52"/>
      <c r="E32" s="52">
        <f t="shared" si="1"/>
        <v>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1"/>
      <c r="V32" s="51"/>
      <c r="W32" s="51"/>
      <c r="X32" s="52"/>
      <c r="Y32" s="52"/>
      <c r="Z32" s="52"/>
      <c r="AA32" s="52"/>
      <c r="AB32" s="51"/>
      <c r="AC32" s="52"/>
      <c r="AD32" s="52"/>
      <c r="AE32" s="51"/>
      <c r="AF32" s="52"/>
      <c r="AG32" s="51"/>
      <c r="AH32" s="52"/>
      <c r="AI32" s="52"/>
      <c r="AJ32" s="52"/>
      <c r="AK32" s="52"/>
    </row>
    <row r="33" spans="1:37" ht="27" hidden="1" customHeight="1">
      <c r="A33" s="47">
        <v>28</v>
      </c>
      <c r="B33" s="50" t="s">
        <v>238</v>
      </c>
      <c r="C33" s="146" t="s">
        <v>284</v>
      </c>
      <c r="D33" s="52"/>
      <c r="E33" s="52">
        <f t="shared" si="1"/>
        <v>0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1"/>
      <c r="V33" s="51"/>
      <c r="W33" s="51"/>
      <c r="X33" s="52"/>
      <c r="Y33" s="52"/>
      <c r="Z33" s="52"/>
      <c r="AA33" s="52"/>
      <c r="AB33" s="51"/>
      <c r="AC33" s="52"/>
      <c r="AD33" s="52"/>
      <c r="AE33" s="51"/>
      <c r="AF33" s="52"/>
      <c r="AG33" s="51"/>
      <c r="AH33" s="52"/>
      <c r="AI33" s="52"/>
      <c r="AJ33" s="52"/>
      <c r="AK33" s="52"/>
    </row>
    <row r="34" spans="1:37" ht="27" hidden="1" customHeight="1">
      <c r="A34" s="47">
        <v>29</v>
      </c>
      <c r="B34" s="50" t="s">
        <v>237</v>
      </c>
      <c r="C34" s="146" t="s">
        <v>285</v>
      </c>
      <c r="D34" s="52"/>
      <c r="E34" s="52">
        <f t="shared" si="1"/>
        <v>0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1"/>
      <c r="V34" s="51"/>
      <c r="W34" s="51"/>
      <c r="X34" s="52"/>
      <c r="Y34" s="52"/>
      <c r="Z34" s="52"/>
      <c r="AA34" s="52"/>
      <c r="AB34" s="51"/>
      <c r="AC34" s="52"/>
      <c r="AD34" s="52"/>
      <c r="AE34" s="51"/>
      <c r="AF34" s="52"/>
      <c r="AG34" s="51"/>
      <c r="AH34" s="52"/>
      <c r="AI34" s="52"/>
      <c r="AJ34" s="52"/>
      <c r="AK34" s="52"/>
    </row>
    <row r="35" spans="1:37" ht="36.75" hidden="1" customHeight="1">
      <c r="A35" s="47">
        <v>30</v>
      </c>
      <c r="B35" s="50" t="s">
        <v>239</v>
      </c>
      <c r="C35" s="146" t="s">
        <v>286</v>
      </c>
      <c r="D35" s="52"/>
      <c r="E35" s="52">
        <f t="shared" si="1"/>
        <v>0</v>
      </c>
      <c r="F35" s="5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1"/>
      <c r="W35" s="51"/>
      <c r="X35" s="52"/>
      <c r="Y35" s="52"/>
      <c r="Z35" s="52"/>
      <c r="AA35" s="52"/>
      <c r="AB35" s="51"/>
      <c r="AC35" s="52"/>
      <c r="AD35" s="52"/>
      <c r="AE35" s="51"/>
      <c r="AF35" s="52"/>
      <c r="AG35" s="51"/>
      <c r="AH35" s="52"/>
      <c r="AI35" s="52"/>
      <c r="AJ35" s="52"/>
      <c r="AK35" s="52"/>
    </row>
    <row r="36" spans="1:37" ht="27" hidden="1" customHeight="1">
      <c r="A36" s="47">
        <v>31</v>
      </c>
      <c r="B36" s="50" t="s">
        <v>148</v>
      </c>
      <c r="C36" s="145" t="s">
        <v>287</v>
      </c>
      <c r="D36" s="53"/>
      <c r="E36" s="52">
        <f t="shared" si="1"/>
        <v>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1:37" ht="27" hidden="1" customHeight="1">
      <c r="A37" s="47">
        <v>32</v>
      </c>
      <c r="B37" s="50" t="s">
        <v>149</v>
      </c>
      <c r="C37" s="145" t="s">
        <v>288</v>
      </c>
      <c r="D37" s="53"/>
      <c r="E37" s="52">
        <f t="shared" si="1"/>
        <v>0</v>
      </c>
      <c r="F37" s="86"/>
      <c r="G37" s="86"/>
      <c r="H37" s="86"/>
      <c r="I37" s="51"/>
      <c r="J37" s="51"/>
      <c r="K37" s="51"/>
      <c r="L37" s="86"/>
      <c r="M37" s="51"/>
      <c r="N37" s="86"/>
      <c r="O37" s="86"/>
      <c r="P37" s="86"/>
      <c r="Q37" s="86"/>
      <c r="R37" s="86"/>
      <c r="S37" s="86"/>
      <c r="T37" s="86"/>
      <c r="U37" s="86"/>
      <c r="V37" s="51"/>
      <c r="W37" s="51"/>
      <c r="X37" s="86"/>
      <c r="Y37" s="86"/>
      <c r="Z37" s="86"/>
      <c r="AA37" s="86"/>
      <c r="AB37" s="51"/>
      <c r="AC37" s="86"/>
      <c r="AD37" s="86"/>
      <c r="AE37" s="51"/>
      <c r="AF37" s="86"/>
      <c r="AG37" s="51"/>
      <c r="AH37" s="86"/>
      <c r="AI37" s="86"/>
      <c r="AJ37" s="86"/>
      <c r="AK37" s="86"/>
    </row>
    <row r="38" spans="1:37" ht="22.5" hidden="1">
      <c r="A38" s="47">
        <v>33</v>
      </c>
      <c r="B38" s="50" t="s">
        <v>150</v>
      </c>
      <c r="C38" s="145" t="s">
        <v>289</v>
      </c>
      <c r="D38" s="53"/>
      <c r="E38" s="52">
        <f t="shared" si="1"/>
        <v>0</v>
      </c>
      <c r="F38" s="54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ht="27" hidden="1" customHeight="1">
      <c r="A39" s="47">
        <v>34</v>
      </c>
      <c r="B39" s="50" t="s">
        <v>151</v>
      </c>
      <c r="C39" s="145" t="s">
        <v>290</v>
      </c>
      <c r="D39" s="51"/>
      <c r="E39" s="52">
        <f t="shared" si="1"/>
        <v>0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49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26.25" customHeight="1">
      <c r="A40" s="47">
        <v>35</v>
      </c>
      <c r="B40" s="50" t="s">
        <v>152</v>
      </c>
      <c r="C40" s="89" t="s">
        <v>291</v>
      </c>
      <c r="D40" s="51"/>
      <c r="E40" s="52">
        <f t="shared" si="1"/>
        <v>0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49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ht="27" hidden="1" customHeight="1">
      <c r="A41" s="47">
        <v>36</v>
      </c>
      <c r="B41" s="50" t="s">
        <v>168</v>
      </c>
      <c r="C41" s="145" t="s">
        <v>174</v>
      </c>
      <c r="D41" s="51"/>
      <c r="E41" s="52">
        <f t="shared" si="1"/>
        <v>0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49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27" hidden="1" customHeight="1">
      <c r="A42" s="47">
        <v>37</v>
      </c>
      <c r="B42" s="50" t="s">
        <v>153</v>
      </c>
      <c r="C42" s="145" t="s">
        <v>111</v>
      </c>
      <c r="D42" s="51"/>
      <c r="E42" s="52">
        <f t="shared" si="1"/>
        <v>0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 ht="27" hidden="1" customHeight="1">
      <c r="A43" s="47">
        <v>38</v>
      </c>
      <c r="B43" s="50" t="s">
        <v>154</v>
      </c>
      <c r="C43" s="145" t="s">
        <v>185</v>
      </c>
      <c r="D43" s="51"/>
      <c r="E43" s="52">
        <f t="shared" si="1"/>
        <v>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37" ht="27" hidden="1" customHeight="1">
      <c r="A44" s="47">
        <v>39</v>
      </c>
      <c r="B44" s="50" t="s">
        <v>167</v>
      </c>
      <c r="C44" s="145" t="s">
        <v>175</v>
      </c>
      <c r="D44" s="51"/>
      <c r="E44" s="52">
        <f t="shared" si="1"/>
        <v>0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37" ht="44.25" hidden="1" customHeight="1">
      <c r="A45" s="47">
        <v>40</v>
      </c>
      <c r="B45" s="50" t="s">
        <v>155</v>
      </c>
      <c r="C45" s="145" t="s">
        <v>191</v>
      </c>
      <c r="D45" s="51"/>
      <c r="E45" s="52">
        <f t="shared" si="1"/>
        <v>0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1:37" ht="27" hidden="1" customHeight="1">
      <c r="A46" s="47">
        <v>41</v>
      </c>
      <c r="B46" s="50" t="s">
        <v>156</v>
      </c>
      <c r="C46" s="145" t="s">
        <v>186</v>
      </c>
      <c r="D46" s="51"/>
      <c r="E46" s="52">
        <f t="shared" si="1"/>
        <v>0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37" ht="27" hidden="1" customHeight="1">
      <c r="A47" s="47">
        <v>42</v>
      </c>
      <c r="B47" s="50" t="s">
        <v>157</v>
      </c>
      <c r="C47" s="145" t="s">
        <v>292</v>
      </c>
      <c r="D47" s="51"/>
      <c r="E47" s="52">
        <f t="shared" si="1"/>
        <v>0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1:37" ht="27" hidden="1" customHeight="1">
      <c r="A48" s="47">
        <v>43</v>
      </c>
      <c r="B48" s="50" t="s">
        <v>158</v>
      </c>
      <c r="C48" s="145" t="s">
        <v>184</v>
      </c>
      <c r="D48" s="51"/>
      <c r="E48" s="52">
        <f t="shared" si="1"/>
        <v>0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7" ht="27" hidden="1" customHeight="1">
      <c r="A49" s="47">
        <v>44</v>
      </c>
      <c r="B49" s="50" t="s">
        <v>159</v>
      </c>
      <c r="C49" s="145" t="s">
        <v>100</v>
      </c>
      <c r="D49" s="51"/>
      <c r="E49" s="52">
        <f t="shared" si="1"/>
        <v>0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1:37" ht="27" hidden="1" customHeight="1">
      <c r="A50" s="47">
        <v>45</v>
      </c>
      <c r="B50" s="50" t="s">
        <v>160</v>
      </c>
      <c r="C50" s="145" t="s">
        <v>176</v>
      </c>
      <c r="D50" s="51"/>
      <c r="E50" s="52">
        <f t="shared" si="1"/>
        <v>0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1:37" ht="27" hidden="1" customHeight="1">
      <c r="A51" s="47">
        <v>46</v>
      </c>
      <c r="B51" s="50" t="s">
        <v>254</v>
      </c>
      <c r="C51" s="145" t="s">
        <v>255</v>
      </c>
      <c r="D51" s="51"/>
      <c r="E51" s="52">
        <f t="shared" si="1"/>
        <v>0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</row>
    <row r="52" spans="1:37" ht="27" hidden="1" customHeight="1">
      <c r="A52" s="47">
        <v>47</v>
      </c>
      <c r="B52" s="50" t="s">
        <v>161</v>
      </c>
      <c r="C52" s="145" t="s">
        <v>251</v>
      </c>
      <c r="D52" s="51"/>
      <c r="E52" s="52">
        <f t="shared" si="1"/>
        <v>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</row>
    <row r="53" spans="1:37" ht="27" customHeight="1">
      <c r="A53" s="47">
        <v>48</v>
      </c>
      <c r="B53" s="50" t="s">
        <v>162</v>
      </c>
      <c r="C53" s="89" t="s">
        <v>177</v>
      </c>
      <c r="D53" s="51"/>
      <c r="E53" s="52">
        <f t="shared" si="1"/>
        <v>0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</row>
    <row r="54" spans="1:37" ht="27" hidden="1" customHeight="1">
      <c r="A54" s="47">
        <v>49</v>
      </c>
      <c r="B54" s="50" t="s">
        <v>189</v>
      </c>
      <c r="C54" s="145" t="s">
        <v>190</v>
      </c>
      <c r="D54" s="51"/>
      <c r="E54" s="52">
        <f t="shared" si="1"/>
        <v>0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1:37" ht="27" hidden="1" customHeight="1">
      <c r="A55" s="47">
        <v>50</v>
      </c>
      <c r="B55" s="50" t="s">
        <v>163</v>
      </c>
      <c r="C55" s="145" t="s">
        <v>293</v>
      </c>
      <c r="D55" s="51"/>
      <c r="E55" s="52">
        <f t="shared" si="1"/>
        <v>0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1:37" ht="27" hidden="1" customHeight="1">
      <c r="A56" s="47">
        <v>51</v>
      </c>
      <c r="B56" s="50" t="s">
        <v>164</v>
      </c>
      <c r="C56" s="145" t="s">
        <v>173</v>
      </c>
      <c r="D56" s="51"/>
      <c r="E56" s="52">
        <f t="shared" si="1"/>
        <v>0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1:37" ht="27" hidden="1" customHeight="1">
      <c r="A57" s="47">
        <v>52</v>
      </c>
      <c r="B57" s="50" t="s">
        <v>165</v>
      </c>
      <c r="C57" s="145" t="s">
        <v>248</v>
      </c>
      <c r="D57" s="51"/>
      <c r="E57" s="52">
        <f t="shared" si="1"/>
        <v>0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1:37" ht="27" customHeight="1">
      <c r="A58" s="47">
        <v>53</v>
      </c>
      <c r="B58" s="50" t="s">
        <v>166</v>
      </c>
      <c r="C58" s="89" t="s">
        <v>110</v>
      </c>
      <c r="D58" s="54"/>
      <c r="E58" s="52">
        <f t="shared" si="1"/>
        <v>0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</row>
    <row r="59" spans="1:37" ht="27.75" customHeight="1">
      <c r="A59" s="47">
        <v>54</v>
      </c>
      <c r="B59" s="55">
        <v>900012087</v>
      </c>
      <c r="C59" s="89" t="s">
        <v>232</v>
      </c>
      <c r="D59" s="51"/>
      <c r="E59" s="52">
        <f t="shared" si="1"/>
        <v>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1:37" ht="22.5" hidden="1">
      <c r="A60" s="47">
        <v>55</v>
      </c>
      <c r="B60" s="55">
        <v>900012106</v>
      </c>
      <c r="C60" s="145" t="s">
        <v>242</v>
      </c>
      <c r="D60" s="51"/>
      <c r="E60" s="52">
        <f t="shared" si="1"/>
        <v>0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</row>
    <row r="61" spans="1:37" ht="36.75" customHeight="1">
      <c r="A61" s="149" t="s">
        <v>171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</row>
  </sheetData>
  <autoFilter ref="A4:AK61">
    <filterColumn colId="2">
      <colorFilter dxfId="0" cellColor="0"/>
    </filterColumn>
  </autoFilter>
  <mergeCells count="2">
    <mergeCell ref="C1:AK1"/>
    <mergeCell ref="A61:AK61"/>
  </mergeCells>
  <pageMargins left="0.17" right="0.17" top="1.17" bottom="0.17" header="0.31496062992126" footer="0.17"/>
  <pageSetup paperSize="284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B2" sqref="B2"/>
    </sheetView>
  </sheetViews>
  <sheetFormatPr defaultColWidth="9.140625" defaultRowHeight="10.5"/>
  <cols>
    <col min="1" max="1" width="8.28515625" style="91" customWidth="1"/>
    <col min="2" max="2" width="31.28515625" style="91" customWidth="1"/>
    <col min="3" max="3" width="15.140625" style="126" bestFit="1" customWidth="1"/>
    <col min="4" max="4" width="16.140625" style="126" customWidth="1"/>
    <col min="5" max="5" width="17.140625" style="126" customWidth="1"/>
    <col min="6" max="6" width="15.140625" style="126" bestFit="1" customWidth="1"/>
    <col min="7" max="7" width="16.42578125" style="126" customWidth="1"/>
    <col min="8" max="8" width="14.140625" style="126" customWidth="1"/>
    <col min="9" max="9" width="15" style="91" customWidth="1"/>
    <col min="10" max="11" width="34.42578125" style="91" customWidth="1"/>
    <col min="12" max="12" width="37.85546875" style="91" customWidth="1"/>
    <col min="13" max="16384" width="9.140625" style="91"/>
  </cols>
  <sheetData>
    <row r="1" spans="1:13" ht="15.75">
      <c r="B1" s="150" t="s">
        <v>298</v>
      </c>
      <c r="C1" s="150"/>
      <c r="D1" s="150"/>
      <c r="E1" s="150"/>
      <c r="F1" s="150"/>
      <c r="G1" s="150"/>
      <c r="H1" s="150"/>
      <c r="I1" s="150"/>
    </row>
    <row r="2" spans="1:13">
      <c r="B2" s="92"/>
      <c r="C2" s="93"/>
      <c r="D2" s="93"/>
      <c r="E2" s="93"/>
      <c r="F2" s="93"/>
      <c r="G2" s="93">
        <f>+C7+E7-D7-F7</f>
        <v>-5797782.9999997318</v>
      </c>
      <c r="H2" s="93"/>
      <c r="I2" s="92"/>
      <c r="J2" s="94">
        <f>+C7+E7-D7-F7</f>
        <v>-5797782.9999997318</v>
      </c>
      <c r="K2" s="94">
        <f>+C7+E7-D7-F7</f>
        <v>-5797782.9999997318</v>
      </c>
    </row>
    <row r="3" spans="1:13" ht="42.75" customHeight="1">
      <c r="A3" s="151" t="s">
        <v>104</v>
      </c>
      <c r="B3" s="151"/>
      <c r="C3" s="152" t="s">
        <v>301</v>
      </c>
      <c r="D3" s="152" t="s">
        <v>105</v>
      </c>
      <c r="E3" s="152" t="s">
        <v>106</v>
      </c>
      <c r="F3" s="154" t="s">
        <v>295</v>
      </c>
      <c r="G3" s="155"/>
      <c r="H3" s="155"/>
      <c r="I3" s="156"/>
      <c r="J3" s="94">
        <f>+C7+E7-D7-F7</f>
        <v>-5797782.9999997318</v>
      </c>
      <c r="K3" s="94">
        <f>+C7+E7-D7-F7</f>
        <v>-5797782.9999997318</v>
      </c>
    </row>
    <row r="4" spans="1:13" ht="48" customHeight="1">
      <c r="A4" s="95" t="s">
        <v>32</v>
      </c>
      <c r="B4" s="96" t="s">
        <v>33</v>
      </c>
      <c r="C4" s="153"/>
      <c r="D4" s="153"/>
      <c r="E4" s="153"/>
      <c r="F4" s="97" t="s">
        <v>195</v>
      </c>
      <c r="G4" s="97" t="s">
        <v>196</v>
      </c>
      <c r="H4" s="97" t="s">
        <v>197</v>
      </c>
      <c r="I4" s="95" t="s">
        <v>198</v>
      </c>
      <c r="J4" s="94">
        <f>+C7-D7+E7-F7</f>
        <v>-5797783</v>
      </c>
    </row>
    <row r="5" spans="1:13">
      <c r="A5" s="95"/>
      <c r="B5" s="98"/>
      <c r="C5" s="99" t="s">
        <v>199</v>
      </c>
      <c r="D5" s="99" t="s">
        <v>200</v>
      </c>
      <c r="E5" s="99" t="s">
        <v>201</v>
      </c>
      <c r="F5" s="99" t="s">
        <v>202</v>
      </c>
      <c r="G5" s="99" t="s">
        <v>203</v>
      </c>
      <c r="H5" s="99" t="s">
        <v>204</v>
      </c>
      <c r="I5" s="96" t="s">
        <v>205</v>
      </c>
      <c r="J5" s="94">
        <f>+F7-C7</f>
        <v>-5770189876.9700003</v>
      </c>
    </row>
    <row r="6" spans="1:13" s="104" customFormat="1">
      <c r="A6" s="100"/>
      <c r="B6" s="101" t="s">
        <v>193</v>
      </c>
      <c r="C6" s="102">
        <v>0</v>
      </c>
      <c r="D6" s="102">
        <f>+C6</f>
        <v>0</v>
      </c>
      <c r="E6" s="102"/>
      <c r="F6" s="102">
        <v>0</v>
      </c>
      <c r="G6" s="102">
        <f>+F6</f>
        <v>0</v>
      </c>
      <c r="H6" s="102">
        <v>0</v>
      </c>
      <c r="I6" s="103">
        <v>0</v>
      </c>
    </row>
    <row r="7" spans="1:13" s="104" customFormat="1">
      <c r="A7" s="100"/>
      <c r="B7" s="101" t="s">
        <v>194</v>
      </c>
      <c r="C7" s="102">
        <v>5770189876.9700003</v>
      </c>
      <c r="D7" s="102">
        <f>SUM(D8:D52)</f>
        <v>226978401.97</v>
      </c>
      <c r="E7" s="102">
        <f>SUM(E8:E52)</f>
        <v>-5549009258</v>
      </c>
      <c r="F7" s="102">
        <f>SUM(F8:F52)</f>
        <v>0</v>
      </c>
      <c r="G7" s="102">
        <f t="shared" ref="G7:I7" si="0">SUM(G8:G52)</f>
        <v>0</v>
      </c>
      <c r="H7" s="102">
        <f t="shared" si="0"/>
        <v>0</v>
      </c>
      <c r="I7" s="103">
        <f t="shared" si="0"/>
        <v>0</v>
      </c>
      <c r="J7" s="105">
        <f>+C7-D7+E7</f>
        <v>-5797783</v>
      </c>
      <c r="K7" s="105">
        <f>+J7-F7</f>
        <v>-5797783</v>
      </c>
      <c r="L7" s="105">
        <f>+F7-C7</f>
        <v>-5770189876.9700003</v>
      </c>
    </row>
    <row r="8" spans="1:13">
      <c r="A8" s="106"/>
      <c r="B8" s="107" t="s">
        <v>192</v>
      </c>
      <c r="C8" s="102"/>
      <c r="D8" s="99"/>
      <c r="E8" s="99"/>
      <c r="F8" s="102"/>
      <c r="G8" s="99"/>
      <c r="H8" s="99"/>
      <c r="I8" s="108"/>
      <c r="J8" s="105">
        <f t="shared" ref="J8:J52" si="1">+C8-D8+E8</f>
        <v>0</v>
      </c>
      <c r="K8" s="105">
        <f t="shared" ref="K8:K52" si="2">+J8-F8</f>
        <v>0</v>
      </c>
      <c r="L8" s="105">
        <f t="shared" ref="L8:L52" si="3">+F8-C8</f>
        <v>0</v>
      </c>
    </row>
    <row r="9" spans="1:13">
      <c r="A9" s="109">
        <v>210101</v>
      </c>
      <c r="B9" s="110" t="s">
        <v>34</v>
      </c>
      <c r="C9" s="99">
        <v>7625559</v>
      </c>
      <c r="D9" s="99"/>
      <c r="E9" s="99">
        <f t="shared" ref="E9" si="4">+F9-C9</f>
        <v>-7625559</v>
      </c>
      <c r="F9" s="99">
        <f>+'өр ав'!F5</f>
        <v>0</v>
      </c>
      <c r="G9" s="99">
        <f>+F9</f>
        <v>0</v>
      </c>
      <c r="H9" s="99"/>
      <c r="I9" s="108"/>
      <c r="J9" s="105">
        <f t="shared" si="1"/>
        <v>0</v>
      </c>
      <c r="K9" s="105">
        <f t="shared" si="2"/>
        <v>0</v>
      </c>
      <c r="L9" s="105">
        <f t="shared" si="3"/>
        <v>-7625559</v>
      </c>
      <c r="M9" s="94"/>
    </row>
    <row r="10" spans="1:13">
      <c r="A10" s="109">
        <v>210102</v>
      </c>
      <c r="B10" s="110" t="s">
        <v>35</v>
      </c>
      <c r="C10" s="99"/>
      <c r="D10" s="99">
        <f t="shared" ref="D10:D52" si="5">+C10-F10</f>
        <v>0</v>
      </c>
      <c r="E10" s="99">
        <f t="shared" ref="E10:E52" si="6">+F10-C10</f>
        <v>0</v>
      </c>
      <c r="F10" s="99"/>
      <c r="G10" s="99">
        <f t="shared" ref="G10:G52" si="7">+F10</f>
        <v>0</v>
      </c>
      <c r="H10" s="99"/>
      <c r="I10" s="108"/>
      <c r="J10" s="105">
        <f t="shared" si="1"/>
        <v>0</v>
      </c>
      <c r="K10" s="105">
        <f t="shared" si="2"/>
        <v>0</v>
      </c>
      <c r="L10" s="105">
        <f t="shared" si="3"/>
        <v>0</v>
      </c>
    </row>
    <row r="11" spans="1:13">
      <c r="A11" s="109">
        <v>210103</v>
      </c>
      <c r="B11" s="110" t="s">
        <v>36</v>
      </c>
      <c r="C11" s="99"/>
      <c r="D11" s="99">
        <f t="shared" si="5"/>
        <v>0</v>
      </c>
      <c r="E11" s="99">
        <f t="shared" si="6"/>
        <v>0</v>
      </c>
      <c r="F11" s="99"/>
      <c r="G11" s="99">
        <f t="shared" si="7"/>
        <v>0</v>
      </c>
      <c r="H11" s="99"/>
      <c r="I11" s="108"/>
      <c r="J11" s="105">
        <f t="shared" si="1"/>
        <v>0</v>
      </c>
      <c r="K11" s="105">
        <f t="shared" si="2"/>
        <v>0</v>
      </c>
      <c r="L11" s="105">
        <f t="shared" si="3"/>
        <v>0</v>
      </c>
    </row>
    <row r="12" spans="1:13">
      <c r="A12" s="109">
        <v>210104</v>
      </c>
      <c r="B12" s="110" t="s">
        <v>37</v>
      </c>
      <c r="C12" s="99"/>
      <c r="D12" s="99">
        <f t="shared" si="5"/>
        <v>0</v>
      </c>
      <c r="E12" s="99">
        <f t="shared" si="6"/>
        <v>0</v>
      </c>
      <c r="F12" s="99"/>
      <c r="G12" s="99">
        <f t="shared" si="7"/>
        <v>0</v>
      </c>
      <c r="H12" s="99"/>
      <c r="I12" s="108"/>
      <c r="J12" s="105">
        <f t="shared" si="1"/>
        <v>0</v>
      </c>
      <c r="K12" s="105">
        <f t="shared" si="2"/>
        <v>0</v>
      </c>
      <c r="L12" s="105">
        <f t="shared" si="3"/>
        <v>0</v>
      </c>
    </row>
    <row r="13" spans="1:13">
      <c r="A13" s="109">
        <v>210105</v>
      </c>
      <c r="B13" s="110" t="s">
        <v>28</v>
      </c>
      <c r="C13" s="99">
        <v>0</v>
      </c>
      <c r="D13" s="99">
        <f t="shared" si="5"/>
        <v>0</v>
      </c>
      <c r="E13" s="99">
        <f t="shared" si="6"/>
        <v>0</v>
      </c>
      <c r="F13" s="99">
        <f>+'өр ав'!G5</f>
        <v>0</v>
      </c>
      <c r="G13" s="99">
        <f t="shared" si="7"/>
        <v>0</v>
      </c>
      <c r="H13" s="99"/>
      <c r="I13" s="108"/>
      <c r="J13" s="105">
        <f t="shared" si="1"/>
        <v>0</v>
      </c>
      <c r="K13" s="105">
        <f t="shared" si="2"/>
        <v>0</v>
      </c>
      <c r="L13" s="105">
        <f t="shared" si="3"/>
        <v>0</v>
      </c>
    </row>
    <row r="14" spans="1:13">
      <c r="A14" s="96">
        <v>210201</v>
      </c>
      <c r="B14" s="107" t="s">
        <v>38</v>
      </c>
      <c r="C14" s="99">
        <v>7117227</v>
      </c>
      <c r="D14" s="99">
        <f t="shared" si="5"/>
        <v>7117227</v>
      </c>
      <c r="E14" s="99"/>
      <c r="F14" s="99">
        <f>+'өр ав'!H5</f>
        <v>0</v>
      </c>
      <c r="G14" s="99">
        <f t="shared" si="7"/>
        <v>0</v>
      </c>
      <c r="H14" s="99"/>
      <c r="I14" s="108"/>
      <c r="J14" s="105">
        <f t="shared" si="1"/>
        <v>0</v>
      </c>
      <c r="K14" s="105">
        <f t="shared" si="2"/>
        <v>0</v>
      </c>
      <c r="L14" s="105">
        <f t="shared" si="3"/>
        <v>-7117227</v>
      </c>
    </row>
    <row r="15" spans="1:13">
      <c r="A15" s="96">
        <v>210205</v>
      </c>
      <c r="B15" s="107" t="s">
        <v>243</v>
      </c>
      <c r="C15" s="99"/>
      <c r="D15" s="99">
        <f t="shared" si="5"/>
        <v>0</v>
      </c>
      <c r="E15" s="99">
        <f t="shared" si="6"/>
        <v>0</v>
      </c>
      <c r="F15" s="99"/>
      <c r="G15" s="99"/>
      <c r="H15" s="99"/>
      <c r="I15" s="108"/>
      <c r="J15" s="105"/>
      <c r="K15" s="105"/>
      <c r="L15" s="105"/>
    </row>
    <row r="16" spans="1:13">
      <c r="A16" s="109">
        <v>210301</v>
      </c>
      <c r="B16" s="107" t="s">
        <v>39</v>
      </c>
      <c r="C16" s="99">
        <v>35459061</v>
      </c>
      <c r="D16" s="99"/>
      <c r="E16" s="99">
        <f t="shared" si="6"/>
        <v>-35459061</v>
      </c>
      <c r="F16" s="99">
        <f>+'өр ав'!I5</f>
        <v>0</v>
      </c>
      <c r="G16" s="99">
        <f t="shared" si="7"/>
        <v>0</v>
      </c>
      <c r="H16" s="99"/>
      <c r="I16" s="108"/>
      <c r="J16" s="105">
        <f t="shared" si="1"/>
        <v>0</v>
      </c>
      <c r="K16" s="105">
        <f t="shared" si="2"/>
        <v>0</v>
      </c>
      <c r="L16" s="105">
        <f t="shared" si="3"/>
        <v>-35459061</v>
      </c>
    </row>
    <row r="17" spans="1:13">
      <c r="A17" s="109">
        <v>210302</v>
      </c>
      <c r="B17" s="107" t="s">
        <v>40</v>
      </c>
      <c r="C17" s="99">
        <v>26118720.370000001</v>
      </c>
      <c r="D17" s="99">
        <f t="shared" si="5"/>
        <v>26118720.370000001</v>
      </c>
      <c r="E17" s="99"/>
      <c r="F17" s="99">
        <f>+'өр ав'!J5</f>
        <v>0</v>
      </c>
      <c r="G17" s="99">
        <f t="shared" si="7"/>
        <v>0</v>
      </c>
      <c r="H17" s="99"/>
      <c r="I17" s="108"/>
      <c r="J17" s="105">
        <f t="shared" si="1"/>
        <v>0</v>
      </c>
      <c r="K17" s="105">
        <f t="shared" si="2"/>
        <v>0</v>
      </c>
      <c r="L17" s="105">
        <f t="shared" si="3"/>
        <v>-26118720.370000001</v>
      </c>
    </row>
    <row r="18" spans="1:13">
      <c r="A18" s="109">
        <v>210303</v>
      </c>
      <c r="B18" s="107" t="s">
        <v>9</v>
      </c>
      <c r="C18" s="99">
        <v>13483532</v>
      </c>
      <c r="D18" s="99">
        <f t="shared" si="5"/>
        <v>13483532</v>
      </c>
      <c r="E18" s="99"/>
      <c r="F18" s="99">
        <f>+'өр ав'!K5</f>
        <v>0</v>
      </c>
      <c r="G18" s="99">
        <f t="shared" si="7"/>
        <v>0</v>
      </c>
      <c r="H18" s="99"/>
      <c r="I18" s="108"/>
      <c r="J18" s="105">
        <f t="shared" si="1"/>
        <v>0</v>
      </c>
      <c r="K18" s="105">
        <f t="shared" si="2"/>
        <v>0</v>
      </c>
      <c r="L18" s="105">
        <f t="shared" si="3"/>
        <v>-13483532</v>
      </c>
    </row>
    <row r="19" spans="1:13">
      <c r="A19" s="109">
        <v>210304</v>
      </c>
      <c r="B19" s="107" t="s">
        <v>41</v>
      </c>
      <c r="C19" s="99">
        <v>0</v>
      </c>
      <c r="D19" s="99">
        <f t="shared" si="5"/>
        <v>0</v>
      </c>
      <c r="E19" s="99">
        <f t="shared" si="6"/>
        <v>0</v>
      </c>
      <c r="F19" s="99">
        <f>+'өр ав'!L5</f>
        <v>0</v>
      </c>
      <c r="G19" s="99">
        <f t="shared" si="7"/>
        <v>0</v>
      </c>
      <c r="H19" s="99"/>
      <c r="I19" s="108"/>
      <c r="J19" s="105">
        <f t="shared" si="1"/>
        <v>0</v>
      </c>
      <c r="K19" s="105">
        <f t="shared" si="2"/>
        <v>0</v>
      </c>
      <c r="L19" s="105">
        <f t="shared" si="3"/>
        <v>0</v>
      </c>
    </row>
    <row r="20" spans="1:13">
      <c r="A20" s="109">
        <v>210401</v>
      </c>
      <c r="B20" s="107" t="s">
        <v>21</v>
      </c>
      <c r="C20" s="99">
        <v>6004530</v>
      </c>
      <c r="D20" s="99"/>
      <c r="E20" s="99">
        <f t="shared" si="6"/>
        <v>-6004530</v>
      </c>
      <c r="F20" s="99">
        <f>+'өр ав'!M5</f>
        <v>0</v>
      </c>
      <c r="G20" s="99">
        <f t="shared" si="7"/>
        <v>0</v>
      </c>
      <c r="H20" s="99"/>
      <c r="I20" s="108"/>
      <c r="J20" s="105">
        <f t="shared" si="1"/>
        <v>0</v>
      </c>
      <c r="K20" s="105">
        <f t="shared" si="2"/>
        <v>0</v>
      </c>
      <c r="L20" s="105">
        <f t="shared" si="3"/>
        <v>-6004530</v>
      </c>
    </row>
    <row r="21" spans="1:13">
      <c r="A21" s="109">
        <v>210402</v>
      </c>
      <c r="B21" s="107" t="s">
        <v>7</v>
      </c>
      <c r="C21" s="99">
        <v>170066516</v>
      </c>
      <c r="D21" s="99">
        <f t="shared" si="5"/>
        <v>170066516</v>
      </c>
      <c r="E21" s="99"/>
      <c r="F21" s="99">
        <f>+'өр ав'!N5</f>
        <v>0</v>
      </c>
      <c r="G21" s="99">
        <f t="shared" si="7"/>
        <v>0</v>
      </c>
      <c r="H21" s="99"/>
      <c r="I21" s="108"/>
      <c r="J21" s="105">
        <f t="shared" si="1"/>
        <v>0</v>
      </c>
      <c r="K21" s="105">
        <f t="shared" si="2"/>
        <v>0</v>
      </c>
      <c r="L21" s="105">
        <f t="shared" si="3"/>
        <v>-170066516</v>
      </c>
    </row>
    <row r="22" spans="1:13">
      <c r="A22" s="109">
        <v>210403</v>
      </c>
      <c r="B22" s="107" t="s">
        <v>42</v>
      </c>
      <c r="C22" s="99">
        <v>1748623.6</v>
      </c>
      <c r="D22" s="99">
        <f t="shared" si="5"/>
        <v>1748623.6</v>
      </c>
      <c r="E22" s="99"/>
      <c r="F22" s="99">
        <f>+'өр ав'!O5</f>
        <v>0</v>
      </c>
      <c r="G22" s="99">
        <f t="shared" si="7"/>
        <v>0</v>
      </c>
      <c r="H22" s="99"/>
      <c r="I22" s="108"/>
      <c r="J22" s="105">
        <f t="shared" si="1"/>
        <v>0</v>
      </c>
      <c r="K22" s="105">
        <f t="shared" si="2"/>
        <v>0</v>
      </c>
      <c r="L22" s="105">
        <f t="shared" si="3"/>
        <v>-1748623.6</v>
      </c>
    </row>
    <row r="23" spans="1:13">
      <c r="A23" s="109">
        <v>210404</v>
      </c>
      <c r="B23" s="107" t="s">
        <v>24</v>
      </c>
      <c r="C23" s="99">
        <v>0</v>
      </c>
      <c r="D23" s="99">
        <f t="shared" si="5"/>
        <v>0</v>
      </c>
      <c r="E23" s="99">
        <f t="shared" si="6"/>
        <v>0</v>
      </c>
      <c r="F23" s="99">
        <f>+'өр ав'!P5</f>
        <v>0</v>
      </c>
      <c r="G23" s="99">
        <f t="shared" si="7"/>
        <v>0</v>
      </c>
      <c r="H23" s="99"/>
      <c r="I23" s="108"/>
      <c r="J23" s="105">
        <f t="shared" si="1"/>
        <v>0</v>
      </c>
      <c r="K23" s="105">
        <f t="shared" si="2"/>
        <v>0</v>
      </c>
      <c r="L23" s="105">
        <f t="shared" si="3"/>
        <v>0</v>
      </c>
    </row>
    <row r="24" spans="1:13" ht="21">
      <c r="A24" s="109">
        <v>210405</v>
      </c>
      <c r="B24" s="107" t="s">
        <v>43</v>
      </c>
      <c r="C24" s="99">
        <v>0</v>
      </c>
      <c r="D24" s="99">
        <f t="shared" si="5"/>
        <v>0</v>
      </c>
      <c r="E24" s="99"/>
      <c r="F24" s="99">
        <f>+'өр ав'!Q5</f>
        <v>0</v>
      </c>
      <c r="G24" s="99">
        <f t="shared" si="7"/>
        <v>0</v>
      </c>
      <c r="H24" s="99"/>
      <c r="I24" s="108"/>
      <c r="J24" s="105">
        <f t="shared" si="1"/>
        <v>0</v>
      </c>
      <c r="K24" s="105">
        <f t="shared" si="2"/>
        <v>0</v>
      </c>
      <c r="L24" s="105">
        <f t="shared" si="3"/>
        <v>0</v>
      </c>
    </row>
    <row r="25" spans="1:13" ht="21">
      <c r="A25" s="109">
        <v>210406</v>
      </c>
      <c r="B25" s="107" t="s">
        <v>44</v>
      </c>
      <c r="C25" s="99">
        <v>5077020</v>
      </c>
      <c r="D25" s="99"/>
      <c r="E25" s="99">
        <f t="shared" si="6"/>
        <v>-5077020</v>
      </c>
      <c r="F25" s="99">
        <f>+'өр ав'!R5</f>
        <v>0</v>
      </c>
      <c r="G25" s="99">
        <f t="shared" si="7"/>
        <v>0</v>
      </c>
      <c r="H25" s="99"/>
      <c r="I25" s="108"/>
      <c r="J25" s="105">
        <f t="shared" si="1"/>
        <v>0</v>
      </c>
      <c r="K25" s="105">
        <f t="shared" si="2"/>
        <v>0</v>
      </c>
      <c r="L25" s="105">
        <f t="shared" si="3"/>
        <v>-5077020</v>
      </c>
    </row>
    <row r="26" spans="1:13">
      <c r="A26" s="109">
        <v>210501</v>
      </c>
      <c r="B26" s="107" t="s">
        <v>45</v>
      </c>
      <c r="C26" s="99">
        <v>2761755</v>
      </c>
      <c r="D26" s="99"/>
      <c r="E26" s="99">
        <f t="shared" si="6"/>
        <v>-2761755</v>
      </c>
      <c r="F26" s="99">
        <f>+'өр ав'!S5</f>
        <v>0</v>
      </c>
      <c r="G26" s="99">
        <f t="shared" si="7"/>
        <v>0</v>
      </c>
      <c r="H26" s="99"/>
      <c r="I26" s="108"/>
      <c r="J26" s="105">
        <f t="shared" si="1"/>
        <v>0</v>
      </c>
      <c r="K26" s="105">
        <f t="shared" si="2"/>
        <v>0</v>
      </c>
      <c r="L26" s="105">
        <f t="shared" si="3"/>
        <v>-2761755</v>
      </c>
    </row>
    <row r="27" spans="1:13">
      <c r="A27" s="109">
        <v>210502</v>
      </c>
      <c r="B27" s="107" t="s">
        <v>46</v>
      </c>
      <c r="C27" s="99">
        <v>29655485</v>
      </c>
      <c r="D27" s="99"/>
      <c r="E27" s="99">
        <f t="shared" si="6"/>
        <v>-29655485</v>
      </c>
      <c r="F27" s="99">
        <f>+'өр ав'!T5</f>
        <v>0</v>
      </c>
      <c r="G27" s="99">
        <f t="shared" si="7"/>
        <v>0</v>
      </c>
      <c r="H27" s="99"/>
      <c r="I27" s="108"/>
      <c r="J27" s="105">
        <f t="shared" si="1"/>
        <v>0</v>
      </c>
      <c r="K27" s="105">
        <f t="shared" si="2"/>
        <v>0</v>
      </c>
      <c r="L27" s="105">
        <f t="shared" si="3"/>
        <v>-29655485</v>
      </c>
    </row>
    <row r="28" spans="1:13">
      <c r="A28" s="109">
        <v>210503</v>
      </c>
      <c r="B28" s="107" t="s">
        <v>47</v>
      </c>
      <c r="C28" s="99">
        <v>0</v>
      </c>
      <c r="D28" s="99">
        <f t="shared" si="5"/>
        <v>0</v>
      </c>
      <c r="E28" s="99"/>
      <c r="F28" s="99">
        <f>+'өр ав'!U5</f>
        <v>0</v>
      </c>
      <c r="G28" s="99">
        <f t="shared" si="7"/>
        <v>0</v>
      </c>
      <c r="H28" s="99"/>
      <c r="I28" s="108"/>
      <c r="J28" s="105">
        <f t="shared" si="1"/>
        <v>0</v>
      </c>
      <c r="K28" s="105">
        <f t="shared" si="2"/>
        <v>0</v>
      </c>
      <c r="L28" s="105">
        <f t="shared" si="3"/>
        <v>0</v>
      </c>
    </row>
    <row r="29" spans="1:13">
      <c r="A29" s="109">
        <v>210601</v>
      </c>
      <c r="B29" s="107" t="s">
        <v>48</v>
      </c>
      <c r="C29" s="99">
        <v>0</v>
      </c>
      <c r="D29" s="99">
        <f t="shared" si="5"/>
        <v>0</v>
      </c>
      <c r="E29" s="99">
        <f t="shared" si="6"/>
        <v>0</v>
      </c>
      <c r="F29" s="99">
        <f>+'өр ав'!V5</f>
        <v>0</v>
      </c>
      <c r="G29" s="99">
        <f t="shared" si="7"/>
        <v>0</v>
      </c>
      <c r="H29" s="99"/>
      <c r="I29" s="108"/>
      <c r="J29" s="105">
        <f t="shared" si="1"/>
        <v>0</v>
      </c>
      <c r="K29" s="105">
        <f t="shared" si="2"/>
        <v>0</v>
      </c>
      <c r="L29" s="105">
        <f t="shared" si="3"/>
        <v>0</v>
      </c>
    </row>
    <row r="30" spans="1:13">
      <c r="A30" s="109">
        <v>210602</v>
      </c>
      <c r="B30" s="107" t="s">
        <v>49</v>
      </c>
      <c r="C30" s="99"/>
      <c r="D30" s="99">
        <f t="shared" si="5"/>
        <v>0</v>
      </c>
      <c r="E30" s="99">
        <f t="shared" si="6"/>
        <v>0</v>
      </c>
      <c r="F30" s="99"/>
      <c r="G30" s="99">
        <f t="shared" si="7"/>
        <v>0</v>
      </c>
      <c r="H30" s="99"/>
      <c r="I30" s="108"/>
      <c r="J30" s="105">
        <f t="shared" si="1"/>
        <v>0</v>
      </c>
      <c r="K30" s="105">
        <f t="shared" si="2"/>
        <v>0</v>
      </c>
      <c r="L30" s="105">
        <f t="shared" si="3"/>
        <v>0</v>
      </c>
    </row>
    <row r="31" spans="1:13">
      <c r="A31" s="109">
        <v>210603</v>
      </c>
      <c r="B31" s="107" t="s">
        <v>50</v>
      </c>
      <c r="C31" s="99">
        <v>0</v>
      </c>
      <c r="D31" s="99">
        <f t="shared" si="5"/>
        <v>0</v>
      </c>
      <c r="E31" s="99">
        <f t="shared" si="6"/>
        <v>0</v>
      </c>
      <c r="F31" s="99">
        <f>+'өр ав'!W5</f>
        <v>0</v>
      </c>
      <c r="G31" s="99">
        <f t="shared" si="7"/>
        <v>0</v>
      </c>
      <c r="H31" s="99"/>
      <c r="I31" s="108"/>
      <c r="J31" s="105">
        <f t="shared" si="1"/>
        <v>0</v>
      </c>
      <c r="K31" s="105">
        <f t="shared" si="2"/>
        <v>0</v>
      </c>
      <c r="L31" s="105">
        <f t="shared" si="3"/>
        <v>0</v>
      </c>
    </row>
    <row r="32" spans="1:13">
      <c r="A32" s="109">
        <v>210604</v>
      </c>
      <c r="B32" s="107" t="s">
        <v>13</v>
      </c>
      <c r="C32" s="99">
        <v>14615964</v>
      </c>
      <c r="D32" s="99"/>
      <c r="E32" s="99">
        <f t="shared" si="6"/>
        <v>-14615964</v>
      </c>
      <c r="F32" s="99">
        <f>+'өр ав'!X5</f>
        <v>0</v>
      </c>
      <c r="G32" s="99">
        <f t="shared" si="7"/>
        <v>0</v>
      </c>
      <c r="H32" s="99"/>
      <c r="I32" s="108"/>
      <c r="J32" s="105">
        <f t="shared" si="1"/>
        <v>0</v>
      </c>
      <c r="K32" s="105">
        <f t="shared" si="2"/>
        <v>0</v>
      </c>
      <c r="L32" s="105">
        <f t="shared" si="3"/>
        <v>-14615964</v>
      </c>
      <c r="M32" s="94"/>
    </row>
    <row r="33" spans="1:12">
      <c r="A33" s="109">
        <v>210701</v>
      </c>
      <c r="B33" s="107" t="s">
        <v>51</v>
      </c>
      <c r="C33" s="99"/>
      <c r="D33" s="99">
        <f t="shared" si="5"/>
        <v>0</v>
      </c>
      <c r="E33" s="99">
        <f t="shared" si="6"/>
        <v>0</v>
      </c>
      <c r="F33" s="99"/>
      <c r="G33" s="99">
        <f t="shared" si="7"/>
        <v>0</v>
      </c>
      <c r="H33" s="99"/>
      <c r="I33" s="108"/>
      <c r="J33" s="105">
        <f t="shared" si="1"/>
        <v>0</v>
      </c>
      <c r="K33" s="105">
        <f t="shared" si="2"/>
        <v>0</v>
      </c>
      <c r="L33" s="105">
        <f t="shared" si="3"/>
        <v>0</v>
      </c>
    </row>
    <row r="34" spans="1:12">
      <c r="A34" s="109">
        <v>210702</v>
      </c>
      <c r="B34" s="107" t="s">
        <v>52</v>
      </c>
      <c r="C34" s="99">
        <v>2646000</v>
      </c>
      <c r="D34" s="99">
        <f t="shared" si="5"/>
        <v>2646000</v>
      </c>
      <c r="E34" s="99"/>
      <c r="F34" s="99">
        <f>+'өр ав'!Y5</f>
        <v>0</v>
      </c>
      <c r="G34" s="99">
        <f t="shared" si="7"/>
        <v>0</v>
      </c>
      <c r="H34" s="99"/>
      <c r="I34" s="108"/>
      <c r="J34" s="105">
        <f t="shared" si="1"/>
        <v>0</v>
      </c>
      <c r="K34" s="105">
        <f t="shared" si="2"/>
        <v>0</v>
      </c>
      <c r="L34" s="105">
        <f t="shared" si="3"/>
        <v>-2646000</v>
      </c>
    </row>
    <row r="35" spans="1:12">
      <c r="A35" s="109">
        <v>210703</v>
      </c>
      <c r="B35" s="107" t="s">
        <v>53</v>
      </c>
      <c r="C35" s="99">
        <v>0</v>
      </c>
      <c r="D35" s="99">
        <f t="shared" si="5"/>
        <v>0</v>
      </c>
      <c r="E35" s="99">
        <f t="shared" si="6"/>
        <v>0</v>
      </c>
      <c r="F35" s="99">
        <f>+'өр ав'!Z5</f>
        <v>0</v>
      </c>
      <c r="G35" s="99">
        <f t="shared" si="7"/>
        <v>0</v>
      </c>
      <c r="H35" s="99"/>
      <c r="I35" s="108"/>
      <c r="J35" s="105">
        <f t="shared" si="1"/>
        <v>0</v>
      </c>
      <c r="K35" s="105">
        <f t="shared" si="2"/>
        <v>0</v>
      </c>
      <c r="L35" s="105">
        <f t="shared" si="3"/>
        <v>0</v>
      </c>
    </row>
    <row r="36" spans="1:12" ht="21">
      <c r="A36" s="109">
        <v>210801</v>
      </c>
      <c r="B36" s="111" t="s">
        <v>54</v>
      </c>
      <c r="C36" s="99">
        <v>117400580</v>
      </c>
      <c r="D36" s="99"/>
      <c r="E36" s="99">
        <f t="shared" si="6"/>
        <v>-117400580</v>
      </c>
      <c r="F36" s="99">
        <f>+'өр ав'!AA5</f>
        <v>0</v>
      </c>
      <c r="G36" s="99">
        <f t="shared" si="7"/>
        <v>0</v>
      </c>
      <c r="H36" s="99"/>
      <c r="I36" s="108"/>
      <c r="J36" s="105">
        <f t="shared" si="1"/>
        <v>0</v>
      </c>
      <c r="K36" s="105">
        <f t="shared" si="2"/>
        <v>0</v>
      </c>
      <c r="L36" s="105">
        <f t="shared" si="3"/>
        <v>-117400580</v>
      </c>
    </row>
    <row r="37" spans="1:12" ht="21">
      <c r="A37" s="109">
        <v>210802</v>
      </c>
      <c r="B37" s="111" t="s">
        <v>55</v>
      </c>
      <c r="C37" s="99">
        <v>0</v>
      </c>
      <c r="D37" s="99">
        <f t="shared" si="5"/>
        <v>0</v>
      </c>
      <c r="E37" s="99">
        <f t="shared" si="6"/>
        <v>0</v>
      </c>
      <c r="F37" s="99">
        <f>+'өр ав'!AC5</f>
        <v>0</v>
      </c>
      <c r="G37" s="99">
        <f t="shared" si="7"/>
        <v>0</v>
      </c>
      <c r="H37" s="99"/>
      <c r="I37" s="108"/>
      <c r="J37" s="105">
        <f t="shared" si="1"/>
        <v>0</v>
      </c>
      <c r="K37" s="105">
        <f t="shared" si="2"/>
        <v>0</v>
      </c>
      <c r="L37" s="105">
        <f t="shared" si="3"/>
        <v>0</v>
      </c>
    </row>
    <row r="38" spans="1:12">
      <c r="A38" s="109">
        <v>210803</v>
      </c>
      <c r="B38" s="111" t="s">
        <v>30</v>
      </c>
      <c r="C38" s="99">
        <v>0</v>
      </c>
      <c r="D38" s="99">
        <f t="shared" si="5"/>
        <v>0</v>
      </c>
      <c r="E38" s="99">
        <f t="shared" si="6"/>
        <v>0</v>
      </c>
      <c r="F38" s="99">
        <f>+'өр ав'!AD5</f>
        <v>0</v>
      </c>
      <c r="G38" s="99">
        <f t="shared" si="7"/>
        <v>0</v>
      </c>
      <c r="H38" s="99"/>
      <c r="I38" s="108"/>
      <c r="J38" s="105">
        <f t="shared" si="1"/>
        <v>0</v>
      </c>
      <c r="K38" s="105">
        <f t="shared" si="2"/>
        <v>0</v>
      </c>
      <c r="L38" s="105">
        <f t="shared" si="3"/>
        <v>0</v>
      </c>
    </row>
    <row r="39" spans="1:12">
      <c r="A39" s="109">
        <v>210804</v>
      </c>
      <c r="B39" s="111" t="s">
        <v>56</v>
      </c>
      <c r="C39" s="99">
        <v>0</v>
      </c>
      <c r="D39" s="99">
        <f t="shared" si="5"/>
        <v>0</v>
      </c>
      <c r="E39" s="99"/>
      <c r="F39" s="99">
        <f>+'өр ав'!AE5</f>
        <v>0</v>
      </c>
      <c r="G39" s="99">
        <f t="shared" si="7"/>
        <v>0</v>
      </c>
      <c r="H39" s="99"/>
      <c r="I39" s="108"/>
      <c r="J39" s="105">
        <f t="shared" si="1"/>
        <v>0</v>
      </c>
      <c r="K39" s="105">
        <f t="shared" si="2"/>
        <v>0</v>
      </c>
      <c r="L39" s="105">
        <f t="shared" si="3"/>
        <v>0</v>
      </c>
    </row>
    <row r="40" spans="1:12">
      <c r="A40" s="109">
        <v>210805</v>
      </c>
      <c r="B40" s="111" t="s">
        <v>252</v>
      </c>
      <c r="C40" s="99">
        <v>142800</v>
      </c>
      <c r="D40" s="99">
        <f t="shared" si="5"/>
        <v>142800</v>
      </c>
      <c r="E40" s="99">
        <f t="shared" si="6"/>
        <v>-142800</v>
      </c>
      <c r="F40" s="99">
        <f>+'өр ав'!AF5</f>
        <v>0</v>
      </c>
      <c r="G40" s="99">
        <f t="shared" si="7"/>
        <v>0</v>
      </c>
      <c r="H40" s="99"/>
      <c r="I40" s="108"/>
      <c r="J40" s="105">
        <f t="shared" si="1"/>
        <v>-142800</v>
      </c>
      <c r="K40" s="105">
        <f t="shared" si="2"/>
        <v>-142800</v>
      </c>
      <c r="L40" s="105">
        <f t="shared" si="3"/>
        <v>-142800</v>
      </c>
    </row>
    <row r="41" spans="1:12">
      <c r="A41" s="109">
        <v>210806</v>
      </c>
      <c r="B41" s="111" t="s">
        <v>57</v>
      </c>
      <c r="C41" s="99">
        <v>0</v>
      </c>
      <c r="D41" s="99">
        <f t="shared" si="5"/>
        <v>0</v>
      </c>
      <c r="E41" s="99">
        <f t="shared" si="6"/>
        <v>0</v>
      </c>
      <c r="F41" s="99">
        <f>+'өр ав'!AG5</f>
        <v>0</v>
      </c>
      <c r="G41" s="99">
        <f t="shared" si="7"/>
        <v>0</v>
      </c>
      <c r="H41" s="99"/>
      <c r="I41" s="108"/>
      <c r="J41" s="105">
        <f t="shared" si="1"/>
        <v>0</v>
      </c>
      <c r="K41" s="105">
        <f t="shared" si="2"/>
        <v>0</v>
      </c>
      <c r="L41" s="105">
        <f t="shared" si="3"/>
        <v>0</v>
      </c>
    </row>
    <row r="42" spans="1:12">
      <c r="A42" s="109">
        <v>210807</v>
      </c>
      <c r="B42" s="111" t="s">
        <v>58</v>
      </c>
      <c r="C42" s="99">
        <v>5654983</v>
      </c>
      <c r="D42" s="99">
        <f t="shared" si="5"/>
        <v>5654983</v>
      </c>
      <c r="E42" s="99">
        <f t="shared" si="6"/>
        <v>-5654983</v>
      </c>
      <c r="F42" s="99">
        <f>+'өр ав'!AH5</f>
        <v>0</v>
      </c>
      <c r="G42" s="99">
        <f t="shared" si="7"/>
        <v>0</v>
      </c>
      <c r="H42" s="99"/>
      <c r="I42" s="108"/>
      <c r="J42" s="105">
        <f t="shared" si="1"/>
        <v>-5654983</v>
      </c>
      <c r="K42" s="105">
        <f t="shared" si="2"/>
        <v>-5654983</v>
      </c>
      <c r="L42" s="105">
        <f t="shared" si="3"/>
        <v>-5654983</v>
      </c>
    </row>
    <row r="43" spans="1:12" ht="21">
      <c r="A43" s="109">
        <v>210808</v>
      </c>
      <c r="B43" s="111" t="s">
        <v>59</v>
      </c>
      <c r="C43" s="112"/>
      <c r="D43" s="99">
        <f t="shared" si="5"/>
        <v>0</v>
      </c>
      <c r="E43" s="99">
        <f t="shared" si="6"/>
        <v>0</v>
      </c>
      <c r="F43" s="112"/>
      <c r="G43" s="99">
        <f t="shared" si="7"/>
        <v>0</v>
      </c>
      <c r="H43" s="112"/>
      <c r="I43" s="113"/>
      <c r="J43" s="105">
        <f t="shared" si="1"/>
        <v>0</v>
      </c>
      <c r="K43" s="105">
        <f t="shared" si="2"/>
        <v>0</v>
      </c>
      <c r="L43" s="105">
        <f t="shared" si="3"/>
        <v>0</v>
      </c>
    </row>
    <row r="44" spans="1:12" ht="21">
      <c r="A44" s="109">
        <v>210809</v>
      </c>
      <c r="B44" s="111" t="s">
        <v>60</v>
      </c>
      <c r="C44" s="99"/>
      <c r="D44" s="99">
        <f t="shared" si="5"/>
        <v>0</v>
      </c>
      <c r="E44" s="99">
        <f t="shared" si="6"/>
        <v>0</v>
      </c>
      <c r="F44" s="99"/>
      <c r="G44" s="99">
        <f t="shared" si="7"/>
        <v>0</v>
      </c>
      <c r="H44" s="99"/>
      <c r="I44" s="108"/>
      <c r="J44" s="105">
        <f t="shared" si="1"/>
        <v>0</v>
      </c>
      <c r="K44" s="105">
        <f t="shared" si="2"/>
        <v>0</v>
      </c>
      <c r="L44" s="105">
        <f t="shared" si="3"/>
        <v>0</v>
      </c>
    </row>
    <row r="45" spans="1:12">
      <c r="A45" s="109">
        <v>210901</v>
      </c>
      <c r="B45" s="111" t="s">
        <v>61</v>
      </c>
      <c r="C45" s="99"/>
      <c r="D45" s="99">
        <f t="shared" si="5"/>
        <v>0</v>
      </c>
      <c r="E45" s="99">
        <f t="shared" si="6"/>
        <v>0</v>
      </c>
      <c r="F45" s="99"/>
      <c r="G45" s="99">
        <f t="shared" si="7"/>
        <v>0</v>
      </c>
      <c r="H45" s="99"/>
      <c r="I45" s="108"/>
      <c r="J45" s="105">
        <f t="shared" si="1"/>
        <v>0</v>
      </c>
      <c r="K45" s="105">
        <f t="shared" si="2"/>
        <v>0</v>
      </c>
      <c r="L45" s="105">
        <f t="shared" si="3"/>
        <v>0</v>
      </c>
    </row>
    <row r="46" spans="1:12">
      <c r="A46" s="109">
        <v>210902</v>
      </c>
      <c r="B46" s="111" t="s">
        <v>62</v>
      </c>
      <c r="C46" s="99">
        <v>29606150</v>
      </c>
      <c r="D46" s="99"/>
      <c r="E46" s="99">
        <f t="shared" si="6"/>
        <v>-29606150</v>
      </c>
      <c r="F46" s="99">
        <f>+'өр ав'!AB5</f>
        <v>0</v>
      </c>
      <c r="G46" s="99">
        <f t="shared" si="7"/>
        <v>0</v>
      </c>
      <c r="H46" s="99"/>
      <c r="I46" s="108"/>
      <c r="J46" s="105">
        <f t="shared" si="1"/>
        <v>0</v>
      </c>
      <c r="K46" s="105">
        <f t="shared" si="2"/>
        <v>0</v>
      </c>
      <c r="L46" s="105">
        <f t="shared" si="3"/>
        <v>-29606150</v>
      </c>
    </row>
    <row r="47" spans="1:12" ht="21">
      <c r="A47" s="109">
        <v>213204</v>
      </c>
      <c r="B47" s="107" t="s">
        <v>63</v>
      </c>
      <c r="C47" s="99">
        <v>0</v>
      </c>
      <c r="D47" s="99">
        <f t="shared" si="5"/>
        <v>0</v>
      </c>
      <c r="E47" s="99">
        <f t="shared" si="6"/>
        <v>0</v>
      </c>
      <c r="F47" s="99">
        <f>+'өр ав'!AI5</f>
        <v>0</v>
      </c>
      <c r="G47" s="99">
        <f t="shared" si="7"/>
        <v>0</v>
      </c>
      <c r="H47" s="99"/>
      <c r="I47" s="108"/>
      <c r="J47" s="105">
        <f t="shared" si="1"/>
        <v>0</v>
      </c>
      <c r="K47" s="105">
        <f t="shared" si="2"/>
        <v>0</v>
      </c>
      <c r="L47" s="105">
        <f t="shared" si="3"/>
        <v>0</v>
      </c>
    </row>
    <row r="48" spans="1:12" ht="21">
      <c r="A48" s="109">
        <v>213205</v>
      </c>
      <c r="B48" s="107" t="s">
        <v>64</v>
      </c>
      <c r="C48" s="99"/>
      <c r="D48" s="99">
        <f t="shared" si="5"/>
        <v>0</v>
      </c>
      <c r="E48" s="99">
        <f t="shared" si="6"/>
        <v>0</v>
      </c>
      <c r="F48" s="99"/>
      <c r="G48" s="99">
        <f t="shared" si="7"/>
        <v>0</v>
      </c>
      <c r="H48" s="99"/>
      <c r="I48" s="108"/>
      <c r="J48" s="105">
        <f t="shared" si="1"/>
        <v>0</v>
      </c>
      <c r="K48" s="105">
        <f t="shared" si="2"/>
        <v>0</v>
      </c>
      <c r="L48" s="105">
        <f t="shared" si="3"/>
        <v>0</v>
      </c>
    </row>
    <row r="49" spans="1:12" ht="21">
      <c r="A49" s="109">
        <v>213206</v>
      </c>
      <c r="B49" s="107" t="s">
        <v>65</v>
      </c>
      <c r="C49" s="99"/>
      <c r="D49" s="99">
        <f t="shared" si="5"/>
        <v>0</v>
      </c>
      <c r="E49" s="99">
        <f t="shared" si="6"/>
        <v>0</v>
      </c>
      <c r="F49" s="99"/>
      <c r="G49" s="99">
        <f t="shared" si="7"/>
        <v>0</v>
      </c>
      <c r="H49" s="99"/>
      <c r="I49" s="108"/>
      <c r="J49" s="105">
        <f t="shared" si="1"/>
        <v>0</v>
      </c>
      <c r="K49" s="105">
        <f t="shared" si="2"/>
        <v>0</v>
      </c>
      <c r="L49" s="105">
        <f t="shared" si="3"/>
        <v>0</v>
      </c>
    </row>
    <row r="50" spans="1:12" ht="21">
      <c r="A50" s="109">
        <v>213207</v>
      </c>
      <c r="B50" s="107" t="s">
        <v>66</v>
      </c>
      <c r="C50" s="99">
        <v>4980791676</v>
      </c>
      <c r="D50" s="99"/>
      <c r="E50" s="99">
        <f t="shared" si="6"/>
        <v>-4980791676</v>
      </c>
      <c r="F50" s="99">
        <f>+'өр ав'!AK5</f>
        <v>0</v>
      </c>
      <c r="G50" s="99">
        <f t="shared" si="7"/>
        <v>0</v>
      </c>
      <c r="H50" s="99"/>
      <c r="I50" s="108"/>
      <c r="J50" s="105">
        <f t="shared" si="1"/>
        <v>0</v>
      </c>
      <c r="K50" s="105">
        <f t="shared" si="2"/>
        <v>0</v>
      </c>
      <c r="L50" s="105">
        <f t="shared" si="3"/>
        <v>-4980791676</v>
      </c>
    </row>
    <row r="51" spans="1:12" ht="31.5">
      <c r="A51" s="109">
        <v>213208</v>
      </c>
      <c r="B51" s="107" t="s">
        <v>67</v>
      </c>
      <c r="C51" s="99">
        <v>314213695</v>
      </c>
      <c r="D51" s="99"/>
      <c r="E51" s="99">
        <f t="shared" si="6"/>
        <v>-314213695</v>
      </c>
      <c r="F51" s="99">
        <f>+'өр ав'!AJ5</f>
        <v>0</v>
      </c>
      <c r="G51" s="99">
        <f t="shared" si="7"/>
        <v>0</v>
      </c>
      <c r="H51" s="99"/>
      <c r="I51" s="108"/>
      <c r="J51" s="105">
        <f t="shared" si="1"/>
        <v>0</v>
      </c>
      <c r="K51" s="105">
        <f t="shared" si="2"/>
        <v>0</v>
      </c>
      <c r="L51" s="105">
        <f t="shared" si="3"/>
        <v>-314213695</v>
      </c>
    </row>
    <row r="52" spans="1:12" ht="21">
      <c r="A52" s="109">
        <v>213209</v>
      </c>
      <c r="B52" s="107" t="s">
        <v>68</v>
      </c>
      <c r="C52" s="99"/>
      <c r="D52" s="99">
        <f t="shared" si="5"/>
        <v>0</v>
      </c>
      <c r="E52" s="99">
        <f t="shared" si="6"/>
        <v>0</v>
      </c>
      <c r="F52" s="99"/>
      <c r="G52" s="99">
        <f t="shared" si="7"/>
        <v>0</v>
      </c>
      <c r="H52" s="99"/>
      <c r="I52" s="108"/>
      <c r="J52" s="105">
        <f t="shared" si="1"/>
        <v>0</v>
      </c>
      <c r="K52" s="105">
        <f t="shared" si="2"/>
        <v>0</v>
      </c>
      <c r="L52" s="105">
        <f t="shared" si="3"/>
        <v>0</v>
      </c>
    </row>
    <row r="53" spans="1:12" s="114" customFormat="1">
      <c r="B53" s="92"/>
      <c r="C53" s="115"/>
      <c r="D53" s="115"/>
      <c r="E53" s="115"/>
      <c r="F53" s="115"/>
      <c r="G53" s="115"/>
      <c r="H53" s="115"/>
      <c r="I53" s="116"/>
    </row>
    <row r="54" spans="1:12" s="114" customFormat="1">
      <c r="B54" s="92"/>
      <c r="C54" s="115"/>
      <c r="D54" s="115"/>
      <c r="E54" s="115"/>
      <c r="F54" s="115"/>
      <c r="G54" s="115"/>
      <c r="H54" s="115"/>
      <c r="I54" s="116"/>
    </row>
    <row r="55" spans="1:12" s="114" customFormat="1">
      <c r="B55" s="92"/>
      <c r="C55" s="115"/>
      <c r="D55" s="115"/>
      <c r="E55" s="115"/>
      <c r="F55" s="115"/>
      <c r="G55" s="115"/>
      <c r="H55" s="115"/>
      <c r="I55" s="116"/>
    </row>
    <row r="56" spans="1:12" s="114" customFormat="1" ht="12.75">
      <c r="A56" s="117"/>
      <c r="B56" s="118" t="s">
        <v>99</v>
      </c>
      <c r="C56" s="119"/>
      <c r="D56" s="119"/>
      <c r="E56" s="119"/>
      <c r="F56" s="119"/>
      <c r="G56" s="120"/>
      <c r="H56" s="115"/>
    </row>
    <row r="57" spans="1:12" s="114" customFormat="1" ht="12.75">
      <c r="A57" s="121"/>
      <c r="B57" s="122" t="s">
        <v>178</v>
      </c>
      <c r="C57" s="119"/>
      <c r="D57" s="119"/>
      <c r="E57" s="119"/>
      <c r="F57" s="119"/>
      <c r="G57" s="119" t="s">
        <v>259</v>
      </c>
      <c r="H57" s="93"/>
    </row>
    <row r="58" spans="1:12" s="114" customFormat="1" ht="12.75">
      <c r="A58" s="121"/>
      <c r="B58" s="122"/>
      <c r="C58" s="119"/>
      <c r="D58" s="119"/>
      <c r="E58" s="119"/>
      <c r="F58" s="120"/>
      <c r="G58" s="120"/>
      <c r="H58" s="115"/>
    </row>
    <row r="59" spans="1:12" s="114" customFormat="1" ht="12.75">
      <c r="A59" s="121"/>
      <c r="B59" s="122" t="s">
        <v>14</v>
      </c>
      <c r="C59" s="119"/>
      <c r="D59" s="119"/>
      <c r="E59" s="119"/>
      <c r="F59" s="120"/>
      <c r="G59" s="120"/>
      <c r="H59" s="115"/>
    </row>
    <row r="60" spans="1:12" s="114" customFormat="1" ht="12.75">
      <c r="A60" s="121"/>
      <c r="B60" s="122" t="s">
        <v>183</v>
      </c>
      <c r="C60" s="119"/>
      <c r="D60" s="119"/>
      <c r="E60" s="119"/>
      <c r="F60" s="119"/>
      <c r="G60" s="123" t="s">
        <v>19</v>
      </c>
      <c r="H60" s="93"/>
      <c r="I60" s="92"/>
    </row>
    <row r="61" spans="1:12" s="114" customFormat="1" ht="12.75">
      <c r="A61" s="121"/>
      <c r="B61" s="122"/>
      <c r="C61" s="119"/>
      <c r="D61" s="119"/>
      <c r="E61" s="119"/>
      <c r="F61" s="119"/>
      <c r="G61" s="120"/>
      <c r="H61" s="115"/>
      <c r="I61" s="124"/>
    </row>
    <row r="62" spans="1:12" s="114" customFormat="1" ht="12.75">
      <c r="A62" s="121"/>
      <c r="B62" s="122" t="s">
        <v>15</v>
      </c>
      <c r="C62" s="119"/>
      <c r="D62" s="119"/>
      <c r="E62" s="119"/>
      <c r="F62" s="119"/>
      <c r="G62" s="119"/>
      <c r="H62" s="93"/>
      <c r="I62" s="92"/>
    </row>
    <row r="63" spans="1:12" s="114" customFormat="1" ht="12.75">
      <c r="A63" s="121"/>
      <c r="B63" s="122" t="s">
        <v>257</v>
      </c>
      <c r="C63" s="119"/>
      <c r="D63" s="119"/>
      <c r="E63" s="119"/>
      <c r="F63" s="119"/>
      <c r="G63" s="123" t="s">
        <v>245</v>
      </c>
      <c r="H63" s="93"/>
      <c r="I63" s="92"/>
    </row>
    <row r="64" spans="1:12" ht="12.75">
      <c r="A64" s="121"/>
      <c r="B64" s="122"/>
      <c r="C64" s="119"/>
      <c r="D64" s="119"/>
      <c r="E64" s="119"/>
      <c r="F64" s="119"/>
      <c r="G64" s="119"/>
      <c r="H64" s="93"/>
      <c r="I64" s="92"/>
    </row>
    <row r="65" spans="1:9" ht="12.75">
      <c r="A65" s="121"/>
      <c r="B65" s="122" t="s">
        <v>16</v>
      </c>
      <c r="C65" s="119"/>
      <c r="D65" s="119"/>
      <c r="E65" s="119"/>
      <c r="F65" s="119"/>
      <c r="G65" s="119"/>
      <c r="H65" s="93"/>
      <c r="I65" s="92"/>
    </row>
    <row r="66" spans="1:9" ht="12.75">
      <c r="A66" s="121"/>
      <c r="B66" s="122" t="s">
        <v>172</v>
      </c>
      <c r="C66" s="119"/>
      <c r="D66" s="119"/>
      <c r="E66" s="119"/>
      <c r="F66" s="119"/>
      <c r="G66" s="123"/>
      <c r="H66" s="93"/>
      <c r="I66" s="92"/>
    </row>
    <row r="67" spans="1:9" ht="12.75">
      <c r="B67" s="125" t="s">
        <v>246</v>
      </c>
      <c r="C67" s="93"/>
      <c r="D67" s="93"/>
      <c r="E67" s="93"/>
      <c r="F67" s="93"/>
      <c r="G67" s="123" t="s">
        <v>188</v>
      </c>
      <c r="H67" s="93"/>
      <c r="I67" s="92"/>
    </row>
    <row r="68" spans="1:9">
      <c r="B68" s="92"/>
      <c r="C68" s="93"/>
      <c r="D68" s="93"/>
      <c r="E68" s="93"/>
      <c r="F68" s="93"/>
      <c r="G68" s="93"/>
      <c r="H68" s="93"/>
      <c r="I68" s="92"/>
    </row>
    <row r="69" spans="1:9">
      <c r="B69" s="92"/>
      <c r="C69" s="93"/>
      <c r="D69" s="93"/>
      <c r="E69" s="93"/>
      <c r="F69" s="93"/>
      <c r="G69" s="93"/>
      <c r="H69" s="93"/>
      <c r="I69" s="92"/>
    </row>
    <row r="70" spans="1:9">
      <c r="B70" s="92"/>
      <c r="C70" s="93"/>
      <c r="D70" s="93"/>
      <c r="E70" s="93"/>
      <c r="F70" s="93"/>
      <c r="G70" s="93"/>
      <c r="H70" s="93"/>
      <c r="I70" s="92"/>
    </row>
    <row r="71" spans="1:9">
      <c r="B71" s="92"/>
      <c r="C71" s="93"/>
      <c r="D71" s="93"/>
      <c r="E71" s="93"/>
      <c r="F71" s="93"/>
      <c r="G71" s="93"/>
      <c r="H71" s="93"/>
      <c r="I71" s="92"/>
    </row>
    <row r="72" spans="1:9">
      <c r="B72" s="92"/>
      <c r="C72" s="93"/>
      <c r="D72" s="93"/>
      <c r="E72" s="93"/>
      <c r="F72" s="93"/>
      <c r="G72" s="93"/>
      <c r="H72" s="93"/>
      <c r="I72" s="92"/>
    </row>
    <row r="73" spans="1:9">
      <c r="B73" s="92"/>
      <c r="C73" s="93"/>
      <c r="D73" s="93"/>
      <c r="E73" s="93"/>
      <c r="F73" s="93"/>
      <c r="G73" s="93"/>
      <c r="H73" s="93"/>
      <c r="I73" s="92"/>
    </row>
    <row r="74" spans="1:9">
      <c r="B74" s="92"/>
      <c r="C74" s="93"/>
      <c r="D74" s="93"/>
      <c r="E74" s="93"/>
      <c r="F74" s="93"/>
      <c r="G74" s="93"/>
      <c r="H74" s="93"/>
      <c r="I74" s="92"/>
    </row>
    <row r="75" spans="1:9">
      <c r="B75" s="92"/>
      <c r="C75" s="93"/>
      <c r="D75" s="93"/>
      <c r="E75" s="93"/>
      <c r="F75" s="93"/>
      <c r="G75" s="93"/>
      <c r="H75" s="93"/>
      <c r="I75" s="92"/>
    </row>
    <row r="76" spans="1:9">
      <c r="B76" s="92"/>
      <c r="C76" s="93"/>
      <c r="D76" s="93"/>
      <c r="E76" s="93"/>
      <c r="F76" s="93"/>
      <c r="G76" s="93"/>
      <c r="H76" s="93"/>
      <c r="I76" s="92"/>
    </row>
    <row r="77" spans="1:9">
      <c r="B77" s="92"/>
      <c r="C77" s="93"/>
      <c r="D77" s="93"/>
      <c r="E77" s="93"/>
      <c r="F77" s="93"/>
      <c r="G77" s="93"/>
      <c r="H77" s="93"/>
      <c r="I77" s="92"/>
    </row>
    <row r="78" spans="1:9">
      <c r="B78" s="92"/>
      <c r="C78" s="93"/>
      <c r="D78" s="93"/>
      <c r="E78" s="93"/>
      <c r="F78" s="93"/>
      <c r="G78" s="93"/>
      <c r="H78" s="93"/>
      <c r="I78" s="92"/>
    </row>
    <row r="79" spans="1:9">
      <c r="B79" s="92"/>
      <c r="C79" s="93"/>
      <c r="D79" s="93"/>
      <c r="E79" s="93"/>
      <c r="F79" s="93"/>
      <c r="G79" s="93"/>
      <c r="H79" s="93"/>
      <c r="I79" s="92"/>
    </row>
    <row r="80" spans="1:9">
      <c r="B80" s="92"/>
      <c r="C80" s="93"/>
      <c r="D80" s="93"/>
      <c r="E80" s="93"/>
      <c r="F80" s="93"/>
      <c r="G80" s="93"/>
      <c r="H80" s="93"/>
      <c r="I80" s="92"/>
    </row>
    <row r="81" spans="2:9">
      <c r="B81" s="92"/>
      <c r="C81" s="93"/>
      <c r="D81" s="93"/>
      <c r="E81" s="93"/>
      <c r="F81" s="93"/>
      <c r="G81" s="93"/>
      <c r="H81" s="93"/>
      <c r="I81" s="92"/>
    </row>
    <row r="82" spans="2:9">
      <c r="B82" s="92"/>
      <c r="C82" s="93"/>
      <c r="D82" s="93"/>
      <c r="E82" s="93"/>
      <c r="F82" s="93"/>
      <c r="G82" s="93"/>
      <c r="H82" s="93"/>
      <c r="I82" s="92"/>
    </row>
    <row r="83" spans="2:9">
      <c r="B83" s="92"/>
      <c r="C83" s="93"/>
      <c r="D83" s="93"/>
      <c r="E83" s="93"/>
      <c r="F83" s="93"/>
      <c r="G83" s="93"/>
      <c r="H83" s="93"/>
      <c r="I83" s="92"/>
    </row>
    <row r="84" spans="2:9">
      <c r="B84" s="92"/>
      <c r="C84" s="93"/>
      <c r="D84" s="93"/>
      <c r="E84" s="93"/>
      <c r="F84" s="93"/>
      <c r="G84" s="93"/>
      <c r="H84" s="93"/>
      <c r="I84" s="92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opLeftCell="A45" workbookViewId="0">
      <selection activeCell="D51" sqref="D51"/>
    </sheetView>
  </sheetViews>
  <sheetFormatPr defaultColWidth="9.140625" defaultRowHeight="14.25"/>
  <cols>
    <col min="1" max="1" width="56.28515625" style="73" customWidth="1"/>
    <col min="2" max="2" width="16.5703125" style="73" hidden="1" customWidth="1"/>
    <col min="3" max="3" width="16.5703125" style="69" customWidth="1"/>
    <col min="4" max="4" width="17.5703125" style="69" customWidth="1"/>
    <col min="5" max="5" width="16.28515625" style="38" customWidth="1"/>
    <col min="6" max="6" width="6.140625" style="132" customWidth="1"/>
    <col min="7" max="7" width="20.28515625" style="71" customWidth="1"/>
    <col min="8" max="8" width="15.140625" style="72" bestFit="1" customWidth="1"/>
    <col min="9" max="9" width="26.140625" style="71" customWidth="1"/>
    <col min="10" max="11" width="9.140625" style="69"/>
    <col min="12" max="12" width="45.5703125" style="69" customWidth="1"/>
    <col min="13" max="16384" width="9.140625" style="69"/>
  </cols>
  <sheetData>
    <row r="1" spans="1:9" ht="33.75" customHeight="1">
      <c r="A1" s="158" t="s">
        <v>296</v>
      </c>
      <c r="B1" s="158"/>
      <c r="C1" s="158"/>
      <c r="D1" s="158"/>
      <c r="E1" s="131"/>
      <c r="F1" s="131"/>
    </row>
    <row r="2" spans="1:9">
      <c r="C2" s="56">
        <f>+C5-C16</f>
        <v>0</v>
      </c>
      <c r="D2" s="147">
        <f>+D5+'хөрөнгө оруулалт'!D6</f>
        <v>286976666281.52997</v>
      </c>
    </row>
    <row r="3" spans="1:9" ht="30" customHeight="1">
      <c r="A3" s="3" t="s">
        <v>1</v>
      </c>
      <c r="B3" s="4" t="s">
        <v>101</v>
      </c>
      <c r="C3" s="4" t="s">
        <v>0</v>
      </c>
      <c r="D3" s="4" t="s">
        <v>2</v>
      </c>
      <c r="E3" s="43" t="s">
        <v>260</v>
      </c>
      <c r="F3" s="133" t="s">
        <v>261</v>
      </c>
    </row>
    <row r="4" spans="1:9">
      <c r="A4" s="30" t="s">
        <v>253</v>
      </c>
      <c r="B4" s="129"/>
      <c r="C4" s="136"/>
      <c r="D4" s="137"/>
      <c r="E4" s="138"/>
      <c r="F4" s="139"/>
      <c r="I4" s="71">
        <v>108135657779.13</v>
      </c>
    </row>
    <row r="5" spans="1:9" s="77" customFormat="1" ht="15">
      <c r="A5" s="70" t="s">
        <v>247</v>
      </c>
      <c r="B5" s="35">
        <f>+B6+B9+B11</f>
        <v>274603986500</v>
      </c>
      <c r="C5" s="35">
        <f>+C6+C9+C11</f>
        <v>274923986500</v>
      </c>
      <c r="D5" s="35">
        <f>+D6+D9+D11</f>
        <v>276443633504.52997</v>
      </c>
      <c r="E5" s="74">
        <f t="shared" ref="E5:E8" si="0">+C5-D5</f>
        <v>-1519647004.5299683</v>
      </c>
      <c r="F5" s="134">
        <f>+D5/C5</f>
        <v>1.0055275169834261</v>
      </c>
      <c r="G5" s="75"/>
      <c r="H5" s="76"/>
      <c r="I5" s="75"/>
    </row>
    <row r="6" spans="1:9" s="77" customFormat="1" ht="15">
      <c r="A6" s="70" t="s">
        <v>302</v>
      </c>
      <c r="B6" s="35">
        <f>+B7+B8</f>
        <v>263333691800</v>
      </c>
      <c r="C6" s="35">
        <f>+C7+C8</f>
        <v>263653691800</v>
      </c>
      <c r="D6" s="35">
        <f>+D7+D8</f>
        <v>263617102373.17999</v>
      </c>
      <c r="E6" s="74">
        <f t="shared" si="0"/>
        <v>36589426.820007324</v>
      </c>
      <c r="F6" s="134">
        <f t="shared" ref="F6:F70" si="1">+D6/C6</f>
        <v>0.99986122164051561</v>
      </c>
      <c r="G6" s="75"/>
      <c r="H6" s="76"/>
      <c r="I6" s="75"/>
    </row>
    <row r="7" spans="1:9">
      <c r="A7" s="78" t="s">
        <v>303</v>
      </c>
      <c r="B7" s="130">
        <v>263333691800</v>
      </c>
      <c r="C7" s="57">
        <v>263653691800</v>
      </c>
      <c r="D7" s="57">
        <v>263617102373.17999</v>
      </c>
      <c r="E7" s="74">
        <f t="shared" si="0"/>
        <v>36589426.820007324</v>
      </c>
      <c r="F7" s="134">
        <f t="shared" si="1"/>
        <v>0.99986122164051561</v>
      </c>
    </row>
    <row r="8" spans="1:9">
      <c r="A8" s="78" t="s">
        <v>208</v>
      </c>
      <c r="B8" s="130"/>
      <c r="C8" s="57"/>
      <c r="D8" s="57"/>
      <c r="E8" s="74">
        <f t="shared" si="0"/>
        <v>0</v>
      </c>
      <c r="F8" s="134"/>
    </row>
    <row r="9" spans="1:9" s="77" customFormat="1" ht="15">
      <c r="A9" s="70" t="s">
        <v>304</v>
      </c>
      <c r="B9" s="35">
        <f>+B10</f>
        <v>252495000</v>
      </c>
      <c r="C9" s="35">
        <f>+C10</f>
        <v>252495000</v>
      </c>
      <c r="D9" s="35">
        <f>+D10</f>
        <v>285144500</v>
      </c>
      <c r="E9" s="74">
        <f>+D9-C9</f>
        <v>32649500</v>
      </c>
      <c r="F9" s="134">
        <f t="shared" si="1"/>
        <v>1.1293075110398225</v>
      </c>
      <c r="G9" s="75"/>
      <c r="H9" s="76"/>
      <c r="I9" s="75"/>
    </row>
    <row r="10" spans="1:9">
      <c r="A10" s="78" t="s">
        <v>209</v>
      </c>
      <c r="B10" s="130">
        <v>252495000</v>
      </c>
      <c r="C10" s="57">
        <v>252495000</v>
      </c>
      <c r="D10" s="57">
        <v>285144500</v>
      </c>
      <c r="E10" s="74">
        <f t="shared" ref="E10:E15" si="2">+D10-C10</f>
        <v>32649500</v>
      </c>
      <c r="F10" s="134">
        <f t="shared" si="1"/>
        <v>1.1293075110398225</v>
      </c>
      <c r="G10" s="71">
        <f>+E12+E10</f>
        <v>1556236431.3500004</v>
      </c>
    </row>
    <row r="11" spans="1:9">
      <c r="A11" s="70" t="s">
        <v>305</v>
      </c>
      <c r="B11" s="35">
        <f>+B12+B13+B15</f>
        <v>11017799700</v>
      </c>
      <c r="C11" s="35">
        <f>+C12+C13+C15</f>
        <v>11017799700</v>
      </c>
      <c r="D11" s="35">
        <f>+D12+D13+D15+D14</f>
        <v>12541386631.35</v>
      </c>
      <c r="E11" s="74">
        <f t="shared" si="2"/>
        <v>1523586931.3500004</v>
      </c>
      <c r="F11" s="134">
        <f t="shared" si="1"/>
        <v>1.1382841377439454</v>
      </c>
    </row>
    <row r="12" spans="1:9">
      <c r="A12" s="78" t="s">
        <v>210</v>
      </c>
      <c r="B12" s="130">
        <v>11017799700</v>
      </c>
      <c r="C12" s="57">
        <v>11017799700</v>
      </c>
      <c r="D12" s="57">
        <v>12541386631.35</v>
      </c>
      <c r="E12" s="74">
        <f t="shared" si="2"/>
        <v>1523586931.3500004</v>
      </c>
      <c r="F12" s="134">
        <f t="shared" si="1"/>
        <v>1.1382841377439454</v>
      </c>
      <c r="G12" s="71">
        <f>+C5-C16</f>
        <v>0</v>
      </c>
    </row>
    <row r="13" spans="1:9">
      <c r="A13" s="78" t="s">
        <v>256</v>
      </c>
      <c r="B13" s="130"/>
      <c r="C13" s="57"/>
      <c r="D13" s="57"/>
      <c r="E13" s="74">
        <f t="shared" si="2"/>
        <v>0</v>
      </c>
      <c r="F13" s="134"/>
    </row>
    <row r="14" spans="1:9">
      <c r="A14" s="78" t="s">
        <v>114</v>
      </c>
      <c r="B14" s="130"/>
      <c r="C14" s="57"/>
      <c r="D14" s="57"/>
      <c r="E14" s="74">
        <f t="shared" si="2"/>
        <v>0</v>
      </c>
      <c r="F14" s="134"/>
      <c r="H14" s="72">
        <f>+C5-C16</f>
        <v>0</v>
      </c>
      <c r="I14" s="71">
        <v>10618412.789999999</v>
      </c>
    </row>
    <row r="15" spans="1:9">
      <c r="A15" s="78" t="s">
        <v>96</v>
      </c>
      <c r="B15" s="130"/>
      <c r="C15" s="57"/>
      <c r="D15" s="57"/>
      <c r="E15" s="74">
        <f t="shared" si="2"/>
        <v>0</v>
      </c>
      <c r="F15" s="134"/>
    </row>
    <row r="16" spans="1:9" s="77" customFormat="1" ht="15">
      <c r="A16" s="79" t="s">
        <v>230</v>
      </c>
      <c r="B16" s="35">
        <f t="shared" ref="B16:E17" si="3">+B17</f>
        <v>274603986500</v>
      </c>
      <c r="C16" s="35">
        <f t="shared" si="3"/>
        <v>274923986500</v>
      </c>
      <c r="D16" s="35">
        <f>+D17+D78</f>
        <v>274506220323.40002</v>
      </c>
      <c r="E16" s="35">
        <f t="shared" si="3"/>
        <v>417766176.60000443</v>
      </c>
      <c r="F16" s="134">
        <f t="shared" si="1"/>
        <v>0.99848043023848709</v>
      </c>
      <c r="G16" s="75" t="e">
        <f>+C16-#REF!</f>
        <v>#REF!</v>
      </c>
      <c r="H16" s="76"/>
      <c r="I16" s="75">
        <f>+D16-D78</f>
        <v>274506220323.40002</v>
      </c>
    </row>
    <row r="17" spans="1:9" s="77" customFormat="1" ht="15">
      <c r="A17" s="70" t="s">
        <v>231</v>
      </c>
      <c r="B17" s="35">
        <f t="shared" si="3"/>
        <v>274603986500</v>
      </c>
      <c r="C17" s="35">
        <f t="shared" si="3"/>
        <v>274923986500</v>
      </c>
      <c r="D17" s="35">
        <f>+D18</f>
        <v>274506220323.40002</v>
      </c>
      <c r="E17" s="35">
        <f t="shared" si="3"/>
        <v>417766176.60000443</v>
      </c>
      <c r="F17" s="134">
        <f t="shared" si="1"/>
        <v>0.99848043023848709</v>
      </c>
      <c r="G17" s="75"/>
      <c r="H17" s="76"/>
      <c r="I17" s="75">
        <v>33355247633.220005</v>
      </c>
    </row>
    <row r="18" spans="1:9" s="77" customFormat="1" ht="15">
      <c r="A18" s="70" t="s">
        <v>69</v>
      </c>
      <c r="B18" s="35">
        <f>+B19+B69+B79</f>
        <v>274603986500</v>
      </c>
      <c r="C18" s="35">
        <f>+C19+C69+C79</f>
        <v>274923986500</v>
      </c>
      <c r="D18" s="35">
        <f>+D19+D69+D79</f>
        <v>274506220323.40002</v>
      </c>
      <c r="E18" s="35">
        <f>+E19+E69+E79</f>
        <v>417766176.60000443</v>
      </c>
      <c r="F18" s="134">
        <f t="shared" si="1"/>
        <v>0.99848043023848709</v>
      </c>
      <c r="G18" s="75"/>
      <c r="H18" s="76"/>
      <c r="I18" s="75">
        <f>+I17-D16</f>
        <v>-241150972690.18002</v>
      </c>
    </row>
    <row r="19" spans="1:9" s="77" customFormat="1" ht="15">
      <c r="A19" s="70" t="s">
        <v>211</v>
      </c>
      <c r="B19" s="58">
        <f>+B20+B26+B32+B37+B44+B48+B53+B57+B66</f>
        <v>251876282700</v>
      </c>
      <c r="C19" s="58">
        <f>+C20+C26+C32+C37+C44+C48+C53+C57+C66</f>
        <v>251226096000</v>
      </c>
      <c r="D19" s="58">
        <f>+D20+D26+D32+D37+D44+D48+D53+D57+D66</f>
        <v>250878091197.19003</v>
      </c>
      <c r="E19" s="58">
        <f>+E20+E26+E32+E37+E44+E48+E53+E57+E66</f>
        <v>348004802.81000441</v>
      </c>
      <c r="F19" s="134">
        <f t="shared" si="1"/>
        <v>0.99861477446670199</v>
      </c>
      <c r="G19" s="75" t="e">
        <f>+C19-#REF!</f>
        <v>#REF!</v>
      </c>
      <c r="H19" s="76"/>
      <c r="I19" s="75"/>
    </row>
    <row r="20" spans="1:9" s="77" customFormat="1" ht="15">
      <c r="A20" s="70" t="s">
        <v>306</v>
      </c>
      <c r="B20" s="35">
        <f>+B21+B22+B25+B23+B24</f>
        <v>174673223400</v>
      </c>
      <c r="C20" s="35">
        <f>+C21+C22+C25+C23+C24</f>
        <v>174597679800</v>
      </c>
      <c r="D20" s="35">
        <f>+D21+D22+D25+D23+D24</f>
        <v>174522358898.64001</v>
      </c>
      <c r="E20" s="35">
        <f>+E21+E22+E25+E23+E24</f>
        <v>75320901.360008955</v>
      </c>
      <c r="F20" s="134">
        <f t="shared" si="1"/>
        <v>0.99956860307968431</v>
      </c>
      <c r="G20" s="75"/>
      <c r="H20" s="80" t="e">
        <f>+#REF!-D20</f>
        <v>#REF!</v>
      </c>
      <c r="I20" s="75"/>
    </row>
    <row r="21" spans="1:9">
      <c r="A21" s="78" t="s">
        <v>212</v>
      </c>
      <c r="B21" s="59">
        <v>96729110500</v>
      </c>
      <c r="C21" s="59">
        <v>96639566900</v>
      </c>
      <c r="D21" s="57">
        <v>95874465867.910004</v>
      </c>
      <c r="E21" s="74">
        <f>+C21-D21</f>
        <v>765101032.08999634</v>
      </c>
      <c r="F21" s="134"/>
      <c r="H21" s="72" t="e">
        <f>+#REF!-D21</f>
        <v>#REF!</v>
      </c>
    </row>
    <row r="22" spans="1:9">
      <c r="A22" s="78" t="s">
        <v>70</v>
      </c>
      <c r="B22" s="59">
        <v>72453914200</v>
      </c>
      <c r="C22" s="59">
        <v>70200891300</v>
      </c>
      <c r="D22" s="57">
        <v>68455014472.649986</v>
      </c>
      <c r="E22" s="74">
        <f>+C22-D22</f>
        <v>1745876827.3500137</v>
      </c>
      <c r="F22" s="134"/>
      <c r="H22" s="72" t="e">
        <f>+#REF!-D22</f>
        <v>#REF!</v>
      </c>
    </row>
    <row r="23" spans="1:9">
      <c r="A23" s="2" t="s">
        <v>241</v>
      </c>
      <c r="B23" s="59">
        <v>149020300</v>
      </c>
      <c r="C23" s="59">
        <v>1048423100</v>
      </c>
      <c r="D23" s="57">
        <v>1325988672.0000002</v>
      </c>
      <c r="E23" s="74">
        <f>+C23-D23</f>
        <v>-277565572.00000024</v>
      </c>
      <c r="F23" s="134"/>
    </row>
    <row r="24" spans="1:9">
      <c r="A24" s="78" t="s">
        <v>240</v>
      </c>
      <c r="B24" s="59">
        <v>0</v>
      </c>
      <c r="C24" s="59">
        <v>1834620100</v>
      </c>
      <c r="D24" s="57">
        <v>3752738474.8900003</v>
      </c>
      <c r="E24" s="74">
        <f>+C24-D24</f>
        <v>-1918118374.8900003</v>
      </c>
      <c r="F24" s="134"/>
    </row>
    <row r="25" spans="1:9">
      <c r="A25" s="78" t="s">
        <v>71</v>
      </c>
      <c r="B25" s="59">
        <v>5341178400</v>
      </c>
      <c r="C25" s="59">
        <v>4874178400</v>
      </c>
      <c r="D25" s="57">
        <v>5114151411.1900005</v>
      </c>
      <c r="E25" s="74">
        <f>+C25-D25</f>
        <v>-239973011.19000053</v>
      </c>
      <c r="F25" s="134"/>
      <c r="H25" s="72" t="e">
        <f>+#REF!-D25</f>
        <v>#REF!</v>
      </c>
    </row>
    <row r="26" spans="1:9" s="77" customFormat="1" ht="22.5">
      <c r="A26" s="70" t="s">
        <v>307</v>
      </c>
      <c r="B26" s="60">
        <f>+B27+B28+B29+B30+B31</f>
        <v>4091614900</v>
      </c>
      <c r="C26" s="60">
        <f>+C27+C28+C29+C30+C31</f>
        <v>4167158500</v>
      </c>
      <c r="D26" s="35">
        <f>+D27+D28+D29+D30+D31</f>
        <v>4141064942.46</v>
      </c>
      <c r="E26" s="35">
        <f>+E27+E28+E29+E30+E31</f>
        <v>26093557.539999962</v>
      </c>
      <c r="F26" s="134">
        <f t="shared" si="1"/>
        <v>0.99373828532320041</v>
      </c>
      <c r="G26" s="75" t="e">
        <f>+C26-#REF!</f>
        <v>#REF!</v>
      </c>
      <c r="H26" s="80" t="e">
        <f>+#REF!-D26</f>
        <v>#REF!</v>
      </c>
      <c r="I26" s="75"/>
    </row>
    <row r="27" spans="1:9">
      <c r="A27" s="78" t="s">
        <v>72</v>
      </c>
      <c r="B27" s="59"/>
      <c r="C27" s="59"/>
      <c r="D27" s="57"/>
      <c r="E27" s="74">
        <f>+C27-D27</f>
        <v>0</v>
      </c>
      <c r="F27" s="134"/>
      <c r="H27" s="72" t="e">
        <f>+#REF!-D27</f>
        <v>#REF!</v>
      </c>
    </row>
    <row r="28" spans="1:9">
      <c r="A28" s="78" t="s">
        <v>73</v>
      </c>
      <c r="B28" s="59"/>
      <c r="C28" s="59"/>
      <c r="D28" s="57"/>
      <c r="E28" s="74">
        <f>+C28-D28</f>
        <v>0</v>
      </c>
      <c r="F28" s="134"/>
      <c r="H28" s="72" t="e">
        <f>+#REF!-D28</f>
        <v>#REF!</v>
      </c>
    </row>
    <row r="29" spans="1:9">
      <c r="A29" s="78" t="s">
        <v>213</v>
      </c>
      <c r="B29" s="59"/>
      <c r="C29" s="59"/>
      <c r="D29" s="57"/>
      <c r="E29" s="74">
        <f>+C29-D29</f>
        <v>0</v>
      </c>
      <c r="F29" s="134"/>
      <c r="H29" s="72" t="e">
        <f>+#REF!-D29</f>
        <v>#REF!</v>
      </c>
    </row>
    <row r="30" spans="1:9">
      <c r="A30" s="78" t="s">
        <v>214</v>
      </c>
      <c r="B30" s="59"/>
      <c r="C30" s="59"/>
      <c r="D30" s="57"/>
      <c r="E30" s="74">
        <f>+C30-D30</f>
        <v>0</v>
      </c>
      <c r="F30" s="134"/>
      <c r="H30" s="72" t="e">
        <f>+#REF!-D30</f>
        <v>#REF!</v>
      </c>
    </row>
    <row r="31" spans="1:9">
      <c r="A31" s="78" t="s">
        <v>215</v>
      </c>
      <c r="B31" s="59">
        <v>4091614900</v>
      </c>
      <c r="C31" s="59">
        <v>4167158500</v>
      </c>
      <c r="D31" s="57">
        <v>4141064942.46</v>
      </c>
      <c r="E31" s="74">
        <f>+C31-D31</f>
        <v>26093557.539999962</v>
      </c>
      <c r="F31" s="134">
        <f t="shared" si="1"/>
        <v>0.99373828532320041</v>
      </c>
      <c r="H31" s="72" t="e">
        <f>+#REF!-D31</f>
        <v>#REF!</v>
      </c>
    </row>
    <row r="32" spans="1:9" s="77" customFormat="1" ht="15">
      <c r="A32" s="70" t="s">
        <v>74</v>
      </c>
      <c r="B32" s="35">
        <f>+B33+B34+B35+B36</f>
        <v>5726400100</v>
      </c>
      <c r="C32" s="35">
        <f>+C33+C34+C35+C36</f>
        <v>5893928400</v>
      </c>
      <c r="D32" s="35">
        <f>+D33+D34+D35+D36</f>
        <v>5843235145.1299992</v>
      </c>
      <c r="E32" s="35">
        <f>+E33+E34+E35+E36</f>
        <v>50693254.870000377</v>
      </c>
      <c r="F32" s="134">
        <f>+D32/C32</f>
        <v>0.99139907181939968</v>
      </c>
      <c r="G32" s="75" t="e">
        <f>+C32-#REF!</f>
        <v>#REF!</v>
      </c>
      <c r="H32" s="80" t="e">
        <f>+#REF!-D32</f>
        <v>#REF!</v>
      </c>
      <c r="I32" s="75"/>
    </row>
    <row r="33" spans="1:9" ht="15">
      <c r="A33" s="78" t="s">
        <v>75</v>
      </c>
      <c r="B33" s="57">
        <v>2046401200</v>
      </c>
      <c r="C33" s="57">
        <v>2103930300</v>
      </c>
      <c r="D33" s="57">
        <v>2078999968.8199997</v>
      </c>
      <c r="E33" s="74">
        <f>+C33-D33</f>
        <v>24930331.180000305</v>
      </c>
      <c r="F33" s="134">
        <f t="shared" si="1"/>
        <v>0.98815059073962652</v>
      </c>
      <c r="G33" s="75"/>
      <c r="H33" s="72" t="e">
        <f>+#REF!-D33</f>
        <v>#REF!</v>
      </c>
    </row>
    <row r="34" spans="1:9" ht="15">
      <c r="A34" s="78" t="s">
        <v>216</v>
      </c>
      <c r="B34" s="57">
        <v>3048805500</v>
      </c>
      <c r="C34" s="57">
        <v>3161936400</v>
      </c>
      <c r="D34" s="57">
        <v>3132837984.9099998</v>
      </c>
      <c r="E34" s="74">
        <f>+C34-D34</f>
        <v>29098415.090000153</v>
      </c>
      <c r="F34" s="134">
        <f t="shared" si="1"/>
        <v>0.99079728008128176</v>
      </c>
      <c r="G34" s="75"/>
      <c r="H34" s="72" t="e">
        <f>+#REF!-D34</f>
        <v>#REF!</v>
      </c>
    </row>
    <row r="35" spans="1:9" ht="15">
      <c r="A35" s="78" t="s">
        <v>76</v>
      </c>
      <c r="B35" s="57">
        <v>553572600</v>
      </c>
      <c r="C35" s="57">
        <v>553460900</v>
      </c>
      <c r="D35" s="57">
        <v>558017903.04000008</v>
      </c>
      <c r="E35" s="74">
        <f>+C35-D35</f>
        <v>-4557003.0400000811</v>
      </c>
      <c r="F35" s="134">
        <f t="shared" si="1"/>
        <v>1.0082336494592483</v>
      </c>
      <c r="G35" s="75"/>
      <c r="H35" s="72" t="e">
        <f>+#REF!-D35</f>
        <v>#REF!</v>
      </c>
    </row>
    <row r="36" spans="1:9" ht="15">
      <c r="A36" s="78" t="s">
        <v>217</v>
      </c>
      <c r="B36" s="61">
        <v>77620800</v>
      </c>
      <c r="C36" s="61">
        <v>74600800</v>
      </c>
      <c r="D36" s="57">
        <v>73379288.359999999</v>
      </c>
      <c r="E36" s="74">
        <f>+C36-D36</f>
        <v>1221511.6400000006</v>
      </c>
      <c r="F36" s="134">
        <f t="shared" si="1"/>
        <v>0.9836260249219847</v>
      </c>
      <c r="G36" s="75"/>
      <c r="H36" s="72" t="e">
        <f>+#REF!-D36</f>
        <v>#REF!</v>
      </c>
    </row>
    <row r="37" spans="1:9" s="77" customFormat="1" ht="15">
      <c r="A37" s="70" t="s">
        <v>77</v>
      </c>
      <c r="B37" s="35">
        <f>+B38+B39+B40+B43+B42+B41</f>
        <v>8574655000</v>
      </c>
      <c r="C37" s="35">
        <f>+C38+C39+C40+C43+C42+C41</f>
        <v>10299721900</v>
      </c>
      <c r="D37" s="35">
        <f>+D38+D39+D40+D43+D42+D41</f>
        <v>10297290609.040003</v>
      </c>
      <c r="E37" s="35">
        <f>+E38+E39+E40+E43+E42+E41</f>
        <v>2431290.9599989653</v>
      </c>
      <c r="F37" s="134">
        <f t="shared" si="1"/>
        <v>0.99976394596052176</v>
      </c>
      <c r="G37" s="75" t="e">
        <f>+C37-#REF!</f>
        <v>#REF!</v>
      </c>
      <c r="H37" s="80" t="e">
        <f>+#REF!-D37</f>
        <v>#REF!</v>
      </c>
      <c r="I37" s="75"/>
    </row>
    <row r="38" spans="1:9" ht="15">
      <c r="A38" s="78" t="s">
        <v>78</v>
      </c>
      <c r="B38" s="57">
        <v>1104386600</v>
      </c>
      <c r="C38" s="57">
        <v>1552810100</v>
      </c>
      <c r="D38" s="57">
        <v>1534503594</v>
      </c>
      <c r="E38" s="74">
        <f t="shared" ref="E38:E43" si="4">+C38-D38</f>
        <v>18306506</v>
      </c>
      <c r="F38" s="134">
        <f t="shared" si="1"/>
        <v>0.98821072454384473</v>
      </c>
      <c r="G38" s="75"/>
      <c r="H38" s="72" t="e">
        <f>+#REF!-D38</f>
        <v>#REF!</v>
      </c>
    </row>
    <row r="39" spans="1:9" ht="15">
      <c r="A39" s="78" t="s">
        <v>79</v>
      </c>
      <c r="B39" s="57">
        <v>6156554900</v>
      </c>
      <c r="C39" s="57">
        <v>7420066500</v>
      </c>
      <c r="D39" s="57">
        <v>7437048539.920001</v>
      </c>
      <c r="E39" s="74">
        <f t="shared" si="4"/>
        <v>-16982039.92000103</v>
      </c>
      <c r="F39" s="134">
        <f t="shared" si="1"/>
        <v>1.0022886641137247</v>
      </c>
      <c r="G39" s="75"/>
      <c r="H39" s="72" t="e">
        <f>+#REF!-D39</f>
        <v>#REF!</v>
      </c>
    </row>
    <row r="40" spans="1:9" ht="15">
      <c r="A40" s="78" t="s">
        <v>308</v>
      </c>
      <c r="B40" s="57">
        <v>823447200</v>
      </c>
      <c r="C40" s="57">
        <v>639213900</v>
      </c>
      <c r="D40" s="57">
        <v>640178111.12</v>
      </c>
      <c r="E40" s="74">
        <f t="shared" si="4"/>
        <v>-964211.12000000477</v>
      </c>
      <c r="F40" s="134">
        <f t="shared" si="1"/>
        <v>1.0015084326545465</v>
      </c>
      <c r="G40" s="75"/>
      <c r="H40" s="72" t="e">
        <f>+#REF!-D40</f>
        <v>#REF!</v>
      </c>
    </row>
    <row r="41" spans="1:9" ht="15">
      <c r="A41" s="78" t="s">
        <v>120</v>
      </c>
      <c r="B41" s="57">
        <v>0</v>
      </c>
      <c r="C41" s="57">
        <v>106000</v>
      </c>
      <c r="D41" s="57">
        <v>106000</v>
      </c>
      <c r="E41" s="74">
        <f t="shared" si="4"/>
        <v>0</v>
      </c>
      <c r="F41" s="134"/>
      <c r="G41" s="75"/>
      <c r="H41" s="72" t="e">
        <f>+#REF!-D41</f>
        <v>#REF!</v>
      </c>
    </row>
    <row r="42" spans="1:9" ht="22.5">
      <c r="A42" s="78" t="s">
        <v>116</v>
      </c>
      <c r="B42" s="57">
        <v>42120900</v>
      </c>
      <c r="C42" s="57">
        <v>33945400</v>
      </c>
      <c r="D42" s="57">
        <v>32024217</v>
      </c>
      <c r="E42" s="74">
        <f t="shared" si="4"/>
        <v>1921183</v>
      </c>
      <c r="F42" s="134">
        <f t="shared" si="1"/>
        <v>0.94340373069694272</v>
      </c>
      <c r="G42" s="75"/>
      <c r="H42" s="72" t="e">
        <f>+#REF!-D42</f>
        <v>#REF!</v>
      </c>
    </row>
    <row r="43" spans="1:9" ht="15">
      <c r="A43" s="78" t="s">
        <v>218</v>
      </c>
      <c r="B43" s="57">
        <v>448145400</v>
      </c>
      <c r="C43" s="57">
        <v>653580000</v>
      </c>
      <c r="D43" s="57">
        <v>653430147</v>
      </c>
      <c r="E43" s="74">
        <f t="shared" si="4"/>
        <v>149853</v>
      </c>
      <c r="F43" s="134">
        <f t="shared" si="1"/>
        <v>0.99977071972826581</v>
      </c>
      <c r="G43" s="75"/>
      <c r="H43" s="72" t="e">
        <f>+#REF!-D43</f>
        <v>#REF!</v>
      </c>
    </row>
    <row r="44" spans="1:9" s="77" customFormat="1" ht="15">
      <c r="A44" s="70" t="s">
        <v>80</v>
      </c>
      <c r="B44" s="35">
        <f>+B45+B46+B47</f>
        <v>13165221900</v>
      </c>
      <c r="C44" s="35">
        <f>+C45+C46+C47</f>
        <v>13175540600</v>
      </c>
      <c r="D44" s="35">
        <f>+D45+D46+D47</f>
        <v>13167552865.200001</v>
      </c>
      <c r="E44" s="35">
        <f>+E45+E46+E47</f>
        <v>7987734.8000001907</v>
      </c>
      <c r="F44" s="134">
        <f t="shared" si="1"/>
        <v>0.9993937451947893</v>
      </c>
      <c r="G44" s="75" t="e">
        <f>+C44-#REF!</f>
        <v>#REF!</v>
      </c>
      <c r="H44" s="80" t="e">
        <f>+#REF!-D44</f>
        <v>#REF!</v>
      </c>
      <c r="I44" s="75"/>
    </row>
    <row r="45" spans="1:9" ht="15">
      <c r="A45" s="78" t="s">
        <v>81</v>
      </c>
      <c r="B45" s="57">
        <v>81427400</v>
      </c>
      <c r="C45" s="57">
        <v>84965100</v>
      </c>
      <c r="D45" s="57">
        <v>84771581</v>
      </c>
      <c r="E45" s="74">
        <f>+C45-D45</f>
        <v>193519</v>
      </c>
      <c r="F45" s="134">
        <f t="shared" si="1"/>
        <v>0.99772237071456393</v>
      </c>
      <c r="G45" s="75"/>
      <c r="H45" s="72" t="e">
        <f>+#REF!-D45</f>
        <v>#REF!</v>
      </c>
    </row>
    <row r="46" spans="1:9" ht="15">
      <c r="A46" s="78" t="s">
        <v>219</v>
      </c>
      <c r="B46" s="57">
        <v>2822419700</v>
      </c>
      <c r="C46" s="57">
        <v>2229308600</v>
      </c>
      <c r="D46" s="57">
        <v>2221871639.1999998</v>
      </c>
      <c r="E46" s="74">
        <f>+C46-D46</f>
        <v>7436960.8000001907</v>
      </c>
      <c r="F46" s="134">
        <f t="shared" si="1"/>
        <v>0.99666400569216829</v>
      </c>
      <c r="G46" s="75"/>
      <c r="H46" s="72" t="e">
        <f>+#REF!-D46</f>
        <v>#REF!</v>
      </c>
    </row>
    <row r="47" spans="1:9" ht="15">
      <c r="A47" s="78" t="s">
        <v>309</v>
      </c>
      <c r="B47" s="57">
        <v>10261374800</v>
      </c>
      <c r="C47" s="57">
        <v>10861266900</v>
      </c>
      <c r="D47" s="57">
        <v>10860909645</v>
      </c>
      <c r="E47" s="74">
        <f>+C47-D47</f>
        <v>357255</v>
      </c>
      <c r="F47" s="134">
        <f t="shared" si="1"/>
        <v>0.99996710742832406</v>
      </c>
      <c r="G47" s="75"/>
      <c r="H47" s="72" t="e">
        <f>+#REF!-D47</f>
        <v>#REF!</v>
      </c>
    </row>
    <row r="48" spans="1:9" s="77" customFormat="1" ht="15">
      <c r="A48" s="70" t="s">
        <v>82</v>
      </c>
      <c r="B48" s="35">
        <f>+B49+B50+B51+B52</f>
        <v>8754222900</v>
      </c>
      <c r="C48" s="35">
        <f>+C49+C50+C51+C52</f>
        <v>7994714500</v>
      </c>
      <c r="D48" s="35">
        <f>+D49+D50+D51+D52</f>
        <v>7991499195.46</v>
      </c>
      <c r="E48" s="35">
        <f>+E49+E50+E51+E52</f>
        <v>3215304.5399999619</v>
      </c>
      <c r="F48" s="134">
        <f t="shared" si="1"/>
        <v>0.999597821218006</v>
      </c>
      <c r="G48" s="75" t="e">
        <f>+C48-#REF!</f>
        <v>#REF!</v>
      </c>
      <c r="H48" s="80" t="e">
        <f>+#REF!-D48</f>
        <v>#REF!</v>
      </c>
      <c r="I48" s="75"/>
    </row>
    <row r="49" spans="1:9" ht="15">
      <c r="A49" s="78" t="s">
        <v>83</v>
      </c>
      <c r="B49" s="57">
        <v>3796832800</v>
      </c>
      <c r="C49" s="57">
        <v>3636981300</v>
      </c>
      <c r="D49" s="57">
        <v>3634674154</v>
      </c>
      <c r="E49" s="74">
        <f>+C49-D49</f>
        <v>2307146</v>
      </c>
      <c r="F49" s="134">
        <f t="shared" si="1"/>
        <v>0.99936564260036198</v>
      </c>
      <c r="G49" s="75"/>
      <c r="H49" s="72" t="e">
        <f>+#REF!-D49</f>
        <v>#REF!</v>
      </c>
    </row>
    <row r="50" spans="1:9" ht="15">
      <c r="A50" s="78" t="s">
        <v>118</v>
      </c>
      <c r="B50" s="57"/>
      <c r="C50" s="57"/>
      <c r="D50" s="57"/>
      <c r="E50" s="74">
        <f>+C50-D50</f>
        <v>0</v>
      </c>
      <c r="F50" s="134"/>
      <c r="G50" s="75"/>
      <c r="H50" s="72" t="e">
        <f>+#REF!-D50</f>
        <v>#REF!</v>
      </c>
    </row>
    <row r="51" spans="1:9" ht="15">
      <c r="A51" s="78" t="s">
        <v>310</v>
      </c>
      <c r="B51" s="57">
        <v>702017000</v>
      </c>
      <c r="C51" s="57">
        <v>229722400</v>
      </c>
      <c r="D51" s="57">
        <v>229575873</v>
      </c>
      <c r="E51" s="74">
        <f>+C51-D51</f>
        <v>146527</v>
      </c>
      <c r="F51" s="134">
        <f t="shared" si="1"/>
        <v>0.99936215623726721</v>
      </c>
      <c r="G51" s="75"/>
      <c r="H51" s="72" t="e">
        <f>+#REF!-D51</f>
        <v>#REF!</v>
      </c>
    </row>
    <row r="52" spans="1:9" ht="15">
      <c r="A52" s="78" t="s">
        <v>84</v>
      </c>
      <c r="B52" s="57">
        <v>4255373100</v>
      </c>
      <c r="C52" s="57">
        <v>4128010800</v>
      </c>
      <c r="D52" s="57">
        <v>4127249168.46</v>
      </c>
      <c r="E52" s="74">
        <f>+C52-D52</f>
        <v>761631.53999996185</v>
      </c>
      <c r="F52" s="134">
        <f t="shared" si="1"/>
        <v>0.99981549671817715</v>
      </c>
      <c r="G52" s="75"/>
      <c r="H52" s="72" t="e">
        <f>+#REF!-D52</f>
        <v>#REF!</v>
      </c>
    </row>
    <row r="53" spans="1:9" s="77" customFormat="1" ht="15">
      <c r="A53" s="70" t="s">
        <v>85</v>
      </c>
      <c r="B53" s="35">
        <f>B55+B56+B54</f>
        <v>748542800</v>
      </c>
      <c r="C53" s="35">
        <f>C55+C56+C54</f>
        <v>814904000</v>
      </c>
      <c r="D53" s="35">
        <f>D55+D56+D54</f>
        <v>811002739</v>
      </c>
      <c r="E53" s="35">
        <f>E55+E56+E54</f>
        <v>3901261</v>
      </c>
      <c r="F53" s="134">
        <f t="shared" si="1"/>
        <v>0.99521261277401996</v>
      </c>
      <c r="G53" s="75" t="e">
        <f>+C53-#REF!</f>
        <v>#REF!</v>
      </c>
      <c r="H53" s="80" t="e">
        <f>+#REF!-D53</f>
        <v>#REF!</v>
      </c>
      <c r="I53" s="75"/>
    </row>
    <row r="54" spans="1:9">
      <c r="A54" s="78" t="s">
        <v>169</v>
      </c>
      <c r="B54" s="57"/>
      <c r="C54" s="57"/>
      <c r="D54" s="57"/>
      <c r="E54" s="74">
        <f>+C54-D54</f>
        <v>0</v>
      </c>
      <c r="F54" s="134"/>
      <c r="H54" s="80"/>
    </row>
    <row r="55" spans="1:9" ht="15">
      <c r="A55" s="78" t="s">
        <v>86</v>
      </c>
      <c r="B55" s="57">
        <v>748542800</v>
      </c>
      <c r="C55" s="57">
        <v>814904000</v>
      </c>
      <c r="D55" s="57">
        <v>811002739</v>
      </c>
      <c r="E55" s="74">
        <f>+C55-D55</f>
        <v>3901261</v>
      </c>
      <c r="F55" s="134">
        <f t="shared" si="1"/>
        <v>0.99521261277401996</v>
      </c>
      <c r="G55" s="75"/>
      <c r="H55" s="72" t="e">
        <f>+#REF!-D55</f>
        <v>#REF!</v>
      </c>
    </row>
    <row r="56" spans="1:9" ht="15">
      <c r="A56" s="78" t="s">
        <v>119</v>
      </c>
      <c r="B56" s="57"/>
      <c r="C56" s="57"/>
      <c r="D56" s="57"/>
      <c r="E56" s="74">
        <f>+C56-D56</f>
        <v>0</v>
      </c>
      <c r="F56" s="134"/>
      <c r="G56" s="75"/>
      <c r="H56" s="72" t="e">
        <f>+#REF!-D56</f>
        <v>#REF!</v>
      </c>
    </row>
    <row r="57" spans="1:9" s="77" customFormat="1" ht="22.5">
      <c r="A57" s="70" t="s">
        <v>311</v>
      </c>
      <c r="B57" s="35">
        <f>+B58+B60+B61+B62+B63+B64+B65+B59</f>
        <v>34149408800</v>
      </c>
      <c r="C57" s="35">
        <f>+C58+C60+C61+C62+C63+C64+C65+C59</f>
        <v>32377665900</v>
      </c>
      <c r="D57" s="35">
        <f>+D58+D60+D61+D62+D63+D64+D65+D59</f>
        <v>32204075455.790005</v>
      </c>
      <c r="E57" s="35">
        <f>+E58+E60+E61+E62+E63+E64+E65</f>
        <v>173590444.20999604</v>
      </c>
      <c r="F57" s="134">
        <f t="shared" si="1"/>
        <v>0.99463857448075044</v>
      </c>
      <c r="G57" s="75" t="e">
        <f>+C57-#REF!</f>
        <v>#REF!</v>
      </c>
      <c r="H57" s="80" t="e">
        <f>+#REF!-D57</f>
        <v>#REF!</v>
      </c>
      <c r="I57" s="75"/>
    </row>
    <row r="58" spans="1:9" ht="22.5">
      <c r="A58" s="78" t="s">
        <v>312</v>
      </c>
      <c r="B58" s="57">
        <v>33292015300</v>
      </c>
      <c r="C58" s="57">
        <v>31713134700</v>
      </c>
      <c r="D58" s="57">
        <v>31544162509.840004</v>
      </c>
      <c r="E58" s="74">
        <f t="shared" ref="E58:E65" si="5">+C58-D58</f>
        <v>168972190.15999603</v>
      </c>
      <c r="F58" s="134">
        <f t="shared" si="1"/>
        <v>0.99467185468234409</v>
      </c>
      <c r="G58" s="75"/>
      <c r="H58" s="72" t="e">
        <f>+#REF!-D58</f>
        <v>#REF!</v>
      </c>
      <c r="I58" s="71">
        <f>+E20+E26+E32+E37+E44+E48+E53+E57+E66+E69</f>
        <v>417766176.60000443</v>
      </c>
    </row>
    <row r="59" spans="1:9" ht="15">
      <c r="A59" s="78" t="s">
        <v>121</v>
      </c>
      <c r="B59" s="57">
        <v>12851100</v>
      </c>
      <c r="C59" s="57">
        <v>2306400</v>
      </c>
      <c r="D59" s="57">
        <v>2306400</v>
      </c>
      <c r="E59" s="74">
        <f t="shared" si="5"/>
        <v>0</v>
      </c>
      <c r="F59" s="134">
        <f t="shared" si="1"/>
        <v>1</v>
      </c>
      <c r="G59" s="75"/>
      <c r="H59" s="72" t="e">
        <f>+#REF!-D59</f>
        <v>#REF!</v>
      </c>
      <c r="I59" s="71">
        <v>372561143.77999997</v>
      </c>
    </row>
    <row r="60" spans="1:9" ht="15">
      <c r="A60" s="78" t="s">
        <v>220</v>
      </c>
      <c r="B60" s="57">
        <v>426751700</v>
      </c>
      <c r="C60" s="57">
        <v>407933500</v>
      </c>
      <c r="D60" s="57">
        <v>407933430.94999999</v>
      </c>
      <c r="E60" s="74">
        <f t="shared" si="5"/>
        <v>69.050000011920929</v>
      </c>
      <c r="F60" s="134">
        <f t="shared" si="1"/>
        <v>0.99999983073221488</v>
      </c>
      <c r="G60" s="75"/>
      <c r="H60" s="72" t="e">
        <f>+#REF!-D60</f>
        <v>#REF!</v>
      </c>
      <c r="I60" s="71">
        <f>+I58-I59</f>
        <v>45205032.820004463</v>
      </c>
    </row>
    <row r="61" spans="1:9" ht="15">
      <c r="A61" s="78" t="s">
        <v>87</v>
      </c>
      <c r="B61" s="57">
        <v>121352800</v>
      </c>
      <c r="C61" s="57">
        <v>92989300</v>
      </c>
      <c r="D61" s="57">
        <v>90751358</v>
      </c>
      <c r="E61" s="74">
        <f>+C61-D61</f>
        <v>2237942</v>
      </c>
      <c r="F61" s="134">
        <f>+D61/C61</f>
        <v>0.97593333856691034</v>
      </c>
      <c r="G61" s="75"/>
      <c r="H61" s="72" t="e">
        <f>+#REF!-D61</f>
        <v>#REF!</v>
      </c>
      <c r="I61" s="71">
        <f>+E7</f>
        <v>36589426.820007324</v>
      </c>
    </row>
    <row r="62" spans="1:9" ht="15">
      <c r="A62" s="78" t="s">
        <v>88</v>
      </c>
      <c r="B62" s="57">
        <v>36881200</v>
      </c>
      <c r="C62" s="57">
        <v>26158700</v>
      </c>
      <c r="D62" s="57">
        <v>24833700</v>
      </c>
      <c r="E62" s="74">
        <f t="shared" si="5"/>
        <v>1325000</v>
      </c>
      <c r="F62" s="134">
        <f t="shared" si="1"/>
        <v>0.94934763577700731</v>
      </c>
      <c r="G62" s="75"/>
      <c r="H62" s="72" t="e">
        <f>+#REF!-D62</f>
        <v>#REF!</v>
      </c>
      <c r="I62" s="71">
        <f>+I60-I61</f>
        <v>8615605.999997139</v>
      </c>
    </row>
    <row r="63" spans="1:9" ht="15">
      <c r="A63" s="78" t="s">
        <v>313</v>
      </c>
      <c r="B63" s="57">
        <v>199860100</v>
      </c>
      <c r="C63" s="57">
        <v>34349500</v>
      </c>
      <c r="D63" s="57">
        <v>34345210</v>
      </c>
      <c r="E63" s="74">
        <f t="shared" si="5"/>
        <v>4290</v>
      </c>
      <c r="F63" s="134">
        <f t="shared" si="1"/>
        <v>0.99987510735236318</v>
      </c>
      <c r="G63" s="75"/>
      <c r="H63" s="72" t="e">
        <f>+#REF!-D63</f>
        <v>#REF!</v>
      </c>
    </row>
    <row r="64" spans="1:9" ht="15">
      <c r="A64" s="78" t="s">
        <v>314</v>
      </c>
      <c r="B64" s="57">
        <v>59696600</v>
      </c>
      <c r="C64" s="57">
        <v>100793800</v>
      </c>
      <c r="D64" s="57">
        <v>99742847</v>
      </c>
      <c r="E64" s="74">
        <f t="shared" si="5"/>
        <v>1050953</v>
      </c>
      <c r="F64" s="134">
        <f t="shared" si="1"/>
        <v>0.98957323763961669</v>
      </c>
      <c r="G64" s="75"/>
      <c r="H64" s="72" t="e">
        <f>+#REF!-D64</f>
        <v>#REF!</v>
      </c>
      <c r="I64" s="71">
        <f>+E57-I61</f>
        <v>137001017.38998872</v>
      </c>
    </row>
    <row r="65" spans="1:9" ht="15">
      <c r="A65" s="78" t="s">
        <v>89</v>
      </c>
      <c r="B65" s="57"/>
      <c r="C65" s="57"/>
      <c r="D65" s="57"/>
      <c r="E65" s="74">
        <f t="shared" si="5"/>
        <v>0</v>
      </c>
      <c r="F65" s="134"/>
      <c r="G65" s="75"/>
      <c r="H65" s="72" t="e">
        <f>+#REF!-D65</f>
        <v>#REF!</v>
      </c>
    </row>
    <row r="66" spans="1:9" s="77" customFormat="1" ht="15">
      <c r="A66" s="70" t="s">
        <v>221</v>
      </c>
      <c r="B66" s="35">
        <f>+B67+B68</f>
        <v>1992992900</v>
      </c>
      <c r="C66" s="35">
        <f>+C67+C68</f>
        <v>1904782400</v>
      </c>
      <c r="D66" s="35">
        <f>+D67+D68</f>
        <v>1900011346.47</v>
      </c>
      <c r="E66" s="35">
        <f>+E67+E68</f>
        <v>4771053.5299999714</v>
      </c>
      <c r="F66" s="134">
        <f t="shared" si="1"/>
        <v>0.99749522384814138</v>
      </c>
      <c r="G66" s="75" t="e">
        <f>+C66-#REF!</f>
        <v>#REF!</v>
      </c>
      <c r="H66" s="80" t="e">
        <f>+#REF!-D66</f>
        <v>#REF!</v>
      </c>
      <c r="I66" s="75">
        <f>+E69-I62</f>
        <v>61145767.790002897</v>
      </c>
    </row>
    <row r="67" spans="1:9" ht="15">
      <c r="A67" s="78" t="s">
        <v>222</v>
      </c>
      <c r="B67" s="57">
        <v>1639232200</v>
      </c>
      <c r="C67" s="57">
        <v>1516573600</v>
      </c>
      <c r="D67" s="57">
        <v>1516538907.47</v>
      </c>
      <c r="E67" s="74">
        <f>+C67-D67</f>
        <v>34692.52999997139</v>
      </c>
      <c r="F67" s="134">
        <f t="shared" si="1"/>
        <v>0.99997712440068853</v>
      </c>
      <c r="G67" s="75"/>
      <c r="H67" s="72" t="e">
        <f>+#REF!-D67</f>
        <v>#REF!</v>
      </c>
    </row>
    <row r="68" spans="1:9" ht="15">
      <c r="A68" s="78" t="s">
        <v>223</v>
      </c>
      <c r="B68" s="57">
        <v>353760700</v>
      </c>
      <c r="C68" s="57">
        <v>388208800</v>
      </c>
      <c r="D68" s="57">
        <v>383472439</v>
      </c>
      <c r="E68" s="74">
        <f>+C68-D68</f>
        <v>4736361</v>
      </c>
      <c r="F68" s="134">
        <f t="shared" si="1"/>
        <v>0.98779944967759614</v>
      </c>
      <c r="G68" s="75"/>
      <c r="H68" s="72" t="e">
        <f>+#REF!-D68</f>
        <v>#REF!</v>
      </c>
    </row>
    <row r="69" spans="1:9" s="77" customFormat="1" ht="15">
      <c r="A69" s="70" t="s">
        <v>224</v>
      </c>
      <c r="B69" s="35">
        <f>+B70+B72</f>
        <v>22727703800</v>
      </c>
      <c r="C69" s="35">
        <f>+C70+C72</f>
        <v>23697890500</v>
      </c>
      <c r="D69" s="35">
        <f>+D70+D72</f>
        <v>23628129126.209999</v>
      </c>
      <c r="E69" s="35">
        <f>+E70+E72</f>
        <v>69761373.790000036</v>
      </c>
      <c r="F69" s="134">
        <f t="shared" si="1"/>
        <v>0.99705622009731198</v>
      </c>
      <c r="G69" s="75" t="e">
        <f>+C69-#REF!</f>
        <v>#REF!</v>
      </c>
      <c r="H69" s="72" t="e">
        <f>+#REF!-D69</f>
        <v>#REF!</v>
      </c>
      <c r="I69" s="75"/>
    </row>
    <row r="70" spans="1:9" s="77" customFormat="1" ht="15">
      <c r="A70" s="70" t="s">
        <v>225</v>
      </c>
      <c r="B70" s="35">
        <f>+B71</f>
        <v>80899800</v>
      </c>
      <c r="C70" s="35">
        <f>+C71</f>
        <v>79642900</v>
      </c>
      <c r="D70" s="35">
        <f>+D71</f>
        <v>79642889.799999997</v>
      </c>
      <c r="E70" s="35">
        <f>+E71</f>
        <v>10.200000002980232</v>
      </c>
      <c r="F70" s="134">
        <f t="shared" si="1"/>
        <v>0.99999987192831996</v>
      </c>
      <c r="G70" s="75" t="e">
        <f>+C70-#REF!</f>
        <v>#REF!</v>
      </c>
      <c r="H70" s="80" t="e">
        <f>+#REF!-D70</f>
        <v>#REF!</v>
      </c>
      <c r="I70" s="75"/>
    </row>
    <row r="71" spans="1:9" ht="15">
      <c r="A71" s="78" t="s">
        <v>226</v>
      </c>
      <c r="B71" s="57">
        <v>80899800</v>
      </c>
      <c r="C71" s="57">
        <v>79642900</v>
      </c>
      <c r="D71" s="57">
        <v>79642889.799999997</v>
      </c>
      <c r="E71" s="74">
        <f>+C71-D71</f>
        <v>10.200000002980232</v>
      </c>
      <c r="F71" s="134">
        <f t="shared" ref="F71:F76" si="6">+D71/C71</f>
        <v>0.99999987192831996</v>
      </c>
      <c r="G71" s="75" t="e">
        <f>+C71-#REF!</f>
        <v>#REF!</v>
      </c>
      <c r="H71" s="72" t="e">
        <f>+#REF!-D71</f>
        <v>#REF!</v>
      </c>
    </row>
    <row r="72" spans="1:9" s="77" customFormat="1" ht="15">
      <c r="A72" s="70" t="s">
        <v>227</v>
      </c>
      <c r="B72" s="35">
        <f>+B73+B75+B76+B77+B74</f>
        <v>22646804000</v>
      </c>
      <c r="C72" s="35">
        <f>+C73+C75+C76+C77+C74</f>
        <v>23618247600</v>
      </c>
      <c r="D72" s="35">
        <f>+D73+D75+D76+D77+D74</f>
        <v>23548486236.41</v>
      </c>
      <c r="E72" s="35">
        <f>+E73+E75+E76+E77+E74</f>
        <v>69761363.590000033</v>
      </c>
      <c r="F72" s="134">
        <f t="shared" si="6"/>
        <v>0.99704629383299381</v>
      </c>
      <c r="G72" s="75" t="e">
        <f>+C72-#REF!</f>
        <v>#REF!</v>
      </c>
      <c r="H72" s="80" t="e">
        <f>+#REF!-D72</f>
        <v>#REF!</v>
      </c>
      <c r="I72" s="75"/>
    </row>
    <row r="73" spans="1:9" ht="24" customHeight="1">
      <c r="A73" s="78" t="s">
        <v>90</v>
      </c>
      <c r="B73" s="57">
        <v>135277900</v>
      </c>
      <c r="C73" s="57">
        <v>726117300</v>
      </c>
      <c r="D73" s="57">
        <v>680465818</v>
      </c>
      <c r="E73" s="74">
        <f>+C73-D73</f>
        <v>45651482</v>
      </c>
      <c r="F73" s="134">
        <f t="shared" si="6"/>
        <v>0.93712932882882694</v>
      </c>
      <c r="G73" s="75" t="e">
        <f>+C73-#REF!</f>
        <v>#REF!</v>
      </c>
      <c r="H73" s="72" t="e">
        <f>+#REF!-D73</f>
        <v>#REF!</v>
      </c>
    </row>
    <row r="74" spans="1:9" ht="24" customHeight="1">
      <c r="A74" s="36" t="s">
        <v>315</v>
      </c>
      <c r="B74" s="57">
        <v>784985900</v>
      </c>
      <c r="C74" s="57">
        <v>853992900</v>
      </c>
      <c r="D74" s="57">
        <v>853992891.40999997</v>
      </c>
      <c r="E74" s="74">
        <f>+C74-D74</f>
        <v>8.5900000333786011</v>
      </c>
      <c r="F74" s="134">
        <f t="shared" si="6"/>
        <v>0.99999998994136829</v>
      </c>
      <c r="G74" s="75" t="e">
        <f>+C74-#REF!</f>
        <v>#REF!</v>
      </c>
      <c r="H74" s="72" t="e">
        <f>+#REF!-D74</f>
        <v>#REF!</v>
      </c>
    </row>
    <row r="75" spans="1:9" ht="22.5">
      <c r="A75" s="78" t="s">
        <v>316</v>
      </c>
      <c r="B75" s="57">
        <v>19071913300</v>
      </c>
      <c r="C75" s="57">
        <v>19071913300</v>
      </c>
      <c r="D75" s="57">
        <v>19071913300</v>
      </c>
      <c r="E75" s="74">
        <f>+C75-D75</f>
        <v>0</v>
      </c>
      <c r="F75" s="134">
        <f t="shared" si="6"/>
        <v>1</v>
      </c>
      <c r="G75" s="75" t="e">
        <f>+C75-#REF!</f>
        <v>#REF!</v>
      </c>
      <c r="H75" s="72" t="e">
        <f>+#REF!-D75</f>
        <v>#REF!</v>
      </c>
    </row>
    <row r="76" spans="1:9" ht="22.5">
      <c r="A76" s="78" t="s">
        <v>317</v>
      </c>
      <c r="B76" s="57">
        <v>2318641700</v>
      </c>
      <c r="C76" s="57">
        <v>2318641700</v>
      </c>
      <c r="D76" s="57">
        <v>2318641700</v>
      </c>
      <c r="E76" s="74">
        <f>+C76-D76</f>
        <v>0</v>
      </c>
      <c r="F76" s="134">
        <f t="shared" si="6"/>
        <v>1</v>
      </c>
      <c r="G76" s="75" t="e">
        <f>+C76-#REF!</f>
        <v>#REF!</v>
      </c>
      <c r="H76" s="72" t="e">
        <f>+#REF!-D76</f>
        <v>#REF!</v>
      </c>
    </row>
    <row r="77" spans="1:9" ht="15">
      <c r="A77" s="78" t="s">
        <v>182</v>
      </c>
      <c r="B77" s="57">
        <v>335985200</v>
      </c>
      <c r="C77" s="57">
        <v>647582400</v>
      </c>
      <c r="D77" s="57">
        <v>623472527</v>
      </c>
      <c r="E77" s="74">
        <f>+C77-D77</f>
        <v>24109873</v>
      </c>
      <c r="F77" s="134">
        <f>+D77/C77</f>
        <v>0.96276941281912543</v>
      </c>
      <c r="G77" s="75" t="e">
        <f>+C77-#REF!</f>
        <v>#REF!</v>
      </c>
      <c r="H77" s="72" t="e">
        <f>+#REF!-D77</f>
        <v>#REF!</v>
      </c>
    </row>
    <row r="78" spans="1:9" ht="15">
      <c r="A78" s="78" t="s">
        <v>187</v>
      </c>
      <c r="B78" s="57"/>
      <c r="C78" s="57"/>
      <c r="D78" s="57"/>
      <c r="E78" s="74"/>
      <c r="F78" s="134"/>
      <c r="G78" s="75" t="e">
        <f>+C78-#REF!</f>
        <v>#REF!</v>
      </c>
      <c r="H78" s="72" t="e">
        <f>+#REF!-D78</f>
        <v>#REF!</v>
      </c>
    </row>
    <row r="79" spans="1:9" s="77" customFormat="1" ht="15.75" hidden="1" customHeight="1">
      <c r="A79" s="70" t="s">
        <v>318</v>
      </c>
      <c r="B79" s="70"/>
      <c r="C79" s="35">
        <f>+C80+C82</f>
        <v>0</v>
      </c>
      <c r="D79" s="35">
        <f>+D80+D82+D81</f>
        <v>0</v>
      </c>
      <c r="E79" s="81"/>
      <c r="F79" s="135"/>
      <c r="G79" s="75" t="e">
        <f>+C79-#REF!</f>
        <v>#REF!</v>
      </c>
      <c r="H79" s="72" t="e">
        <f>+#REF!-D79</f>
        <v>#REF!</v>
      </c>
      <c r="I79" s="75"/>
    </row>
    <row r="80" spans="1:9" hidden="1">
      <c r="A80" s="78" t="s">
        <v>91</v>
      </c>
      <c r="B80" s="78"/>
      <c r="C80" s="57"/>
      <c r="D80" s="57"/>
      <c r="E80" s="47"/>
      <c r="F80" s="134"/>
    </row>
    <row r="81" spans="1:12" hidden="1">
      <c r="A81" s="78" t="s">
        <v>115</v>
      </c>
      <c r="B81" s="78"/>
      <c r="C81" s="57"/>
      <c r="D81" s="57"/>
      <c r="E81" s="47"/>
      <c r="F81" s="134"/>
    </row>
    <row r="82" spans="1:12" hidden="1">
      <c r="A82" s="78" t="s">
        <v>319</v>
      </c>
      <c r="B82" s="78"/>
      <c r="C82" s="57"/>
      <c r="D82" s="57"/>
      <c r="E82" s="47"/>
      <c r="F82" s="134"/>
    </row>
    <row r="83" spans="1:12" s="77" customFormat="1" ht="15">
      <c r="A83" s="140" t="s">
        <v>297</v>
      </c>
      <c r="B83" s="140"/>
      <c r="C83" s="141"/>
      <c r="D83" s="141">
        <f>+D5-D16+D4</f>
        <v>1937413181.1299438</v>
      </c>
      <c r="E83" s="140"/>
      <c r="F83" s="142"/>
      <c r="G83" s="75"/>
      <c r="H83" s="76"/>
      <c r="I83" s="75"/>
      <c r="L83" s="57">
        <v>1937413181.1300001</v>
      </c>
    </row>
    <row r="84" spans="1:12" s="77" customFormat="1" ht="15">
      <c r="A84" s="81" t="s">
        <v>31</v>
      </c>
      <c r="B84" s="81"/>
      <c r="C84" s="35"/>
      <c r="D84" s="35">
        <f>+D83-D85</f>
        <v>1937413181.1299438</v>
      </c>
      <c r="E84" s="81"/>
      <c r="F84" s="135"/>
      <c r="G84" s="75">
        <v>3197726730.3499999</v>
      </c>
      <c r="H84" s="76">
        <v>2035052891.1800001</v>
      </c>
      <c r="I84" s="75"/>
    </row>
    <row r="85" spans="1:12" s="77" customFormat="1" ht="15">
      <c r="A85" s="81" t="s">
        <v>20</v>
      </c>
      <c r="B85" s="81"/>
      <c r="C85" s="35"/>
      <c r="D85" s="35"/>
      <c r="E85" s="81"/>
      <c r="F85" s="135"/>
      <c r="G85" s="75">
        <f>+D84-G84</f>
        <v>-1260313549.2200561</v>
      </c>
      <c r="H85" s="82">
        <f>+D84-H84</f>
        <v>-97639710.050056219</v>
      </c>
      <c r="I85" s="75"/>
    </row>
    <row r="86" spans="1:12">
      <c r="A86" s="47" t="s">
        <v>17</v>
      </c>
      <c r="B86" s="47"/>
      <c r="C86" s="57"/>
      <c r="D86" s="57">
        <f>+'өр авлага нэгтгэл'!F6</f>
        <v>0</v>
      </c>
      <c r="E86" s="47"/>
      <c r="F86" s="134"/>
    </row>
    <row r="87" spans="1:12">
      <c r="A87" s="47" t="s">
        <v>18</v>
      </c>
      <c r="B87" s="47"/>
      <c r="C87" s="57"/>
      <c r="D87" s="57">
        <f>+'өр ав'!E5</f>
        <v>0</v>
      </c>
      <c r="E87" s="47"/>
      <c r="F87" s="134"/>
      <c r="I87" s="71">
        <v>15748890397.550001</v>
      </c>
    </row>
    <row r="88" spans="1:12">
      <c r="A88" s="78" t="s">
        <v>92</v>
      </c>
      <c r="B88" s="78"/>
      <c r="C88" s="62">
        <f>+C89</f>
        <v>55</v>
      </c>
      <c r="D88" s="63">
        <f>+D89</f>
        <v>55</v>
      </c>
      <c r="E88" s="47"/>
      <c r="F88" s="134"/>
      <c r="I88" s="71">
        <f>+D83</f>
        <v>1937413181.1299438</v>
      </c>
    </row>
    <row r="89" spans="1:12">
      <c r="A89" s="78" t="s">
        <v>320</v>
      </c>
      <c r="B89" s="78"/>
      <c r="C89" s="64">
        <v>55</v>
      </c>
      <c r="D89" s="63">
        <v>55</v>
      </c>
      <c r="E89" s="47"/>
      <c r="F89" s="134"/>
      <c r="I89" s="71">
        <f>+I88-I87</f>
        <v>-13811477216.420057</v>
      </c>
    </row>
    <row r="90" spans="1:12" s="77" customFormat="1" ht="15">
      <c r="A90" s="70" t="s">
        <v>93</v>
      </c>
      <c r="B90" s="70"/>
      <c r="C90" s="62">
        <f>+C91+C92+C93+C94</f>
        <v>11596</v>
      </c>
      <c r="D90" s="65">
        <f>+D91+D92+D93+D94</f>
        <v>10269</v>
      </c>
      <c r="E90" s="83">
        <f>+C90-D90</f>
        <v>1327</v>
      </c>
      <c r="F90" s="135"/>
      <c r="G90" s="75">
        <f>+G91+G92+G93+G94</f>
        <v>1273</v>
      </c>
      <c r="H90" s="76"/>
      <c r="I90" s="75">
        <f>+D13+D14+D15</f>
        <v>0</v>
      </c>
    </row>
    <row r="91" spans="1:12">
      <c r="A91" s="78" t="s">
        <v>94</v>
      </c>
      <c r="B91" s="78"/>
      <c r="C91" s="64">
        <v>181</v>
      </c>
      <c r="D91" s="54">
        <v>181</v>
      </c>
      <c r="E91" s="83">
        <f t="shared" ref="E91:E94" si="7">+C91-D91</f>
        <v>0</v>
      </c>
      <c r="F91" s="134"/>
      <c r="I91" s="71">
        <f>+I89-I90</f>
        <v>-13811477216.420057</v>
      </c>
    </row>
    <row r="92" spans="1:12">
      <c r="A92" s="78" t="s">
        <v>228</v>
      </c>
      <c r="B92" s="78"/>
      <c r="C92" s="64">
        <v>10139</v>
      </c>
      <c r="D92" s="54">
        <f>+C92-672-550</f>
        <v>8917</v>
      </c>
      <c r="E92" s="83">
        <f t="shared" si="7"/>
        <v>1222</v>
      </c>
      <c r="F92" s="134"/>
      <c r="G92" s="71">
        <f>635+533</f>
        <v>1168</v>
      </c>
    </row>
    <row r="93" spans="1:12">
      <c r="A93" s="78" t="s">
        <v>229</v>
      </c>
      <c r="B93" s="78"/>
      <c r="C93" s="64">
        <v>512</v>
      </c>
      <c r="D93" s="54">
        <f>+C93-105</f>
        <v>407</v>
      </c>
      <c r="E93" s="83">
        <f t="shared" si="7"/>
        <v>105</v>
      </c>
      <c r="F93" s="134"/>
      <c r="G93" s="71">
        <v>105</v>
      </c>
    </row>
    <row r="94" spans="1:12">
      <c r="A94" s="78" t="s">
        <v>95</v>
      </c>
      <c r="B94" s="78"/>
      <c r="C94" s="64">
        <v>764</v>
      </c>
      <c r="D94" s="54">
        <f>+C94</f>
        <v>764</v>
      </c>
      <c r="E94" s="83">
        <f t="shared" si="7"/>
        <v>0</v>
      </c>
      <c r="F94" s="134"/>
    </row>
    <row r="95" spans="1:12">
      <c r="A95" s="84"/>
      <c r="B95" s="84"/>
      <c r="C95" s="66"/>
      <c r="D95" s="67"/>
    </row>
    <row r="96" spans="1:12">
      <c r="A96" s="84"/>
      <c r="B96" s="84"/>
      <c r="C96" s="66"/>
      <c r="D96" s="67"/>
      <c r="I96" s="90"/>
    </row>
    <row r="97" spans="1:9">
      <c r="A97" s="159"/>
      <c r="B97" s="159"/>
      <c r="C97" s="159"/>
      <c r="D97" s="159"/>
      <c r="E97" s="159"/>
      <c r="F97" s="159"/>
      <c r="I97" s="90"/>
    </row>
    <row r="98" spans="1:9">
      <c r="A98" s="143" t="s">
        <v>99</v>
      </c>
      <c r="B98" s="143"/>
      <c r="C98" s="144"/>
      <c r="D98" s="87"/>
    </row>
    <row r="99" spans="1:9">
      <c r="A99" s="157" t="s">
        <v>180</v>
      </c>
      <c r="B99" s="157"/>
      <c r="C99" s="157"/>
      <c r="D99" s="37"/>
    </row>
    <row r="100" spans="1:9">
      <c r="A100" s="85" t="s">
        <v>179</v>
      </c>
      <c r="B100" s="85"/>
      <c r="C100" s="68"/>
      <c r="D100" s="37" t="s">
        <v>259</v>
      </c>
    </row>
    <row r="101" spans="1:9">
      <c r="A101" s="85"/>
      <c r="B101" s="85"/>
      <c r="C101" s="68"/>
      <c r="D101" s="37"/>
    </row>
    <row r="102" spans="1:9">
      <c r="A102" s="68" t="s">
        <v>14</v>
      </c>
      <c r="B102" s="68"/>
      <c r="C102" s="68"/>
      <c r="D102" s="68"/>
    </row>
    <row r="103" spans="1:9">
      <c r="A103" s="68" t="s">
        <v>183</v>
      </c>
      <c r="B103" s="68"/>
      <c r="C103" s="68"/>
      <c r="D103" s="68" t="s">
        <v>19</v>
      </c>
    </row>
    <row r="104" spans="1:9" ht="12" customHeight="1">
      <c r="A104" s="68"/>
      <c r="B104" s="68"/>
      <c r="C104" s="68"/>
      <c r="D104" s="68"/>
    </row>
    <row r="105" spans="1:9">
      <c r="A105" s="22" t="s">
        <v>15</v>
      </c>
      <c r="B105" s="22"/>
      <c r="C105" s="22"/>
      <c r="D105" s="22"/>
      <c r="E105" s="22"/>
    </row>
    <row r="106" spans="1:9">
      <c r="A106" s="22" t="s">
        <v>257</v>
      </c>
      <c r="B106" s="22"/>
      <c r="C106" s="22"/>
      <c r="D106" s="22" t="s">
        <v>245</v>
      </c>
    </row>
    <row r="107" spans="1:9" ht="12" customHeight="1">
      <c r="A107" s="68" t="s">
        <v>122</v>
      </c>
      <c r="B107" s="68"/>
      <c r="C107" s="68"/>
      <c r="D107" s="68"/>
    </row>
    <row r="108" spans="1:9">
      <c r="A108" s="68" t="s">
        <v>16</v>
      </c>
      <c r="B108" s="68"/>
      <c r="C108" s="68"/>
      <c r="D108" s="68"/>
    </row>
    <row r="109" spans="1:9">
      <c r="A109" s="68" t="s">
        <v>172</v>
      </c>
      <c r="B109" s="68"/>
      <c r="C109" s="68"/>
      <c r="D109" s="68"/>
    </row>
    <row r="110" spans="1:9">
      <c r="A110" s="85" t="s">
        <v>246</v>
      </c>
      <c r="B110" s="85"/>
      <c r="D110" s="68" t="s">
        <v>188</v>
      </c>
    </row>
  </sheetData>
  <mergeCells count="3">
    <mergeCell ref="A99:C99"/>
    <mergeCell ref="A1:D1"/>
    <mergeCell ref="A97:F97"/>
  </mergeCells>
  <pageMargins left="1.1499999999999999" right="0.17" top="0.57999999999999996" bottom="0.56999999999999995" header="0.3" footer="0.52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D17" sqref="D17"/>
    </sheetView>
  </sheetViews>
  <sheetFormatPr defaultColWidth="9.140625" defaultRowHeight="14.25"/>
  <cols>
    <col min="1" max="1" width="57.140625" style="15" customWidth="1"/>
    <col min="2" max="2" width="22.85546875" style="15" hidden="1" customWidth="1"/>
    <col min="3" max="3" width="18.140625" style="8" customWidth="1"/>
    <col min="4" max="4" width="18.28515625" style="8" customWidth="1"/>
    <col min="5" max="5" width="15.140625" style="8" customWidth="1"/>
    <col min="6" max="16384" width="9.140625" style="8"/>
  </cols>
  <sheetData>
    <row r="1" spans="1:5" ht="33.75" customHeight="1">
      <c r="A1" s="160" t="s">
        <v>321</v>
      </c>
      <c r="B1" s="160"/>
      <c r="C1" s="160"/>
      <c r="D1" s="160"/>
    </row>
    <row r="2" spans="1:5">
      <c r="A2" s="15" t="s">
        <v>233</v>
      </c>
    </row>
    <row r="4" spans="1:5" ht="21">
      <c r="A4" s="9" t="s">
        <v>1</v>
      </c>
      <c r="B4" s="7" t="s">
        <v>101</v>
      </c>
      <c r="C4" s="7" t="s">
        <v>0</v>
      </c>
      <c r="D4" s="7" t="s">
        <v>2</v>
      </c>
    </row>
    <row r="5" spans="1:5">
      <c r="A5" s="10" t="s">
        <v>253</v>
      </c>
      <c r="B5" s="10"/>
      <c r="C5" s="11"/>
      <c r="D5" s="11"/>
    </row>
    <row r="6" spans="1:5" s="20" customFormat="1">
      <c r="A6" s="5" t="s">
        <v>247</v>
      </c>
      <c r="B6" s="12" t="e">
        <f>+B7+#REF!+#REF!</f>
        <v>#REF!</v>
      </c>
      <c r="C6" s="12">
        <f>+C7</f>
        <v>10533032700</v>
      </c>
      <c r="D6" s="12">
        <f>+D7</f>
        <v>10533032777</v>
      </c>
    </row>
    <row r="7" spans="1:5" s="20" customFormat="1">
      <c r="A7" s="5" t="s">
        <v>302</v>
      </c>
      <c r="B7" s="12" t="e">
        <f>+#REF!+B8</f>
        <v>#REF!</v>
      </c>
      <c r="C7" s="12">
        <f>+C8</f>
        <v>10533032700</v>
      </c>
      <c r="D7" s="12">
        <f>+D8+D9</f>
        <v>10533032777</v>
      </c>
    </row>
    <row r="8" spans="1:5">
      <c r="A8" s="6" t="s">
        <v>208</v>
      </c>
      <c r="B8" s="21">
        <v>3647000000</v>
      </c>
      <c r="C8" s="13">
        <v>10533032700</v>
      </c>
      <c r="D8" s="16">
        <v>10533032777</v>
      </c>
    </row>
    <row r="9" spans="1:5">
      <c r="A9" s="6" t="s">
        <v>108</v>
      </c>
      <c r="B9" s="21"/>
      <c r="C9" s="13"/>
      <c r="D9" s="16"/>
    </row>
    <row r="10" spans="1:5" s="20" customFormat="1">
      <c r="A10" s="14" t="s">
        <v>230</v>
      </c>
      <c r="B10" s="12" t="e">
        <f t="shared" ref="B10:D11" si="0">+B11</f>
        <v>#REF!</v>
      </c>
      <c r="C10" s="12">
        <f t="shared" si="0"/>
        <v>10533032700</v>
      </c>
      <c r="D10" s="12">
        <f t="shared" si="0"/>
        <v>10533032777</v>
      </c>
    </row>
    <row r="11" spans="1:5" s="20" customFormat="1">
      <c r="A11" s="5" t="s">
        <v>231</v>
      </c>
      <c r="B11" s="12" t="e">
        <f t="shared" si="0"/>
        <v>#REF!</v>
      </c>
      <c r="C11" s="12">
        <f t="shared" si="0"/>
        <v>10533032700</v>
      </c>
      <c r="D11" s="12">
        <f t="shared" si="0"/>
        <v>10533032777</v>
      </c>
    </row>
    <row r="12" spans="1:5" s="20" customFormat="1">
      <c r="A12" s="5" t="s">
        <v>69</v>
      </c>
      <c r="B12" s="12" t="e">
        <f>+#REF!+#REF!+B13</f>
        <v>#REF!</v>
      </c>
      <c r="C12" s="12">
        <f>+C13</f>
        <v>10533032700</v>
      </c>
      <c r="D12" s="12">
        <f>+D13</f>
        <v>10533032777</v>
      </c>
    </row>
    <row r="13" spans="1:5" s="20" customFormat="1">
      <c r="A13" s="5" t="s">
        <v>318</v>
      </c>
      <c r="B13" s="12">
        <f>+B14+B16</f>
        <v>3647000000</v>
      </c>
      <c r="C13" s="12">
        <f>+C14+C16+C15</f>
        <v>10533032700</v>
      </c>
      <c r="D13" s="12">
        <f>+D14+D16+D15</f>
        <v>10533032777</v>
      </c>
      <c r="E13" s="31"/>
    </row>
    <row r="14" spans="1:5">
      <c r="A14" s="6" t="s">
        <v>91</v>
      </c>
      <c r="B14" s="21">
        <v>2000000000</v>
      </c>
      <c r="C14" s="13">
        <v>10225687100</v>
      </c>
      <c r="D14" s="16">
        <v>10225687135</v>
      </c>
    </row>
    <row r="15" spans="1:5">
      <c r="A15" s="6" t="s">
        <v>115</v>
      </c>
      <c r="B15" s="21"/>
      <c r="C15" s="13">
        <v>227385600</v>
      </c>
      <c r="D15" s="16">
        <v>227385642</v>
      </c>
    </row>
    <row r="16" spans="1:5">
      <c r="A16" s="6" t="s">
        <v>319</v>
      </c>
      <c r="B16" s="21">
        <v>1647000000</v>
      </c>
      <c r="C16" s="13">
        <v>79960000</v>
      </c>
      <c r="D16" s="16">
        <v>79960000</v>
      </c>
    </row>
    <row r="17" spans="1:4" s="20" customFormat="1">
      <c r="A17" s="1" t="s">
        <v>297</v>
      </c>
      <c r="B17" s="1"/>
      <c r="C17" s="12"/>
      <c r="D17" s="17">
        <f>+D6-D10</f>
        <v>0</v>
      </c>
    </row>
    <row r="18" spans="1:4" s="20" customFormat="1">
      <c r="A18" s="1" t="s">
        <v>31</v>
      </c>
      <c r="B18" s="1"/>
      <c r="C18" s="12"/>
      <c r="D18" s="17">
        <f>+D17-D19</f>
        <v>0</v>
      </c>
    </row>
    <row r="19" spans="1:4" s="20" customFormat="1">
      <c r="A19" s="1" t="s">
        <v>20</v>
      </c>
      <c r="B19" s="1"/>
      <c r="C19" s="12"/>
      <c r="D19" s="17">
        <v>0</v>
      </c>
    </row>
    <row r="20" spans="1:4">
      <c r="A20" s="2" t="s">
        <v>17</v>
      </c>
      <c r="B20" s="2"/>
      <c r="C20" s="13"/>
      <c r="D20" s="16"/>
    </row>
    <row r="21" spans="1:4">
      <c r="A21" s="2" t="s">
        <v>18</v>
      </c>
      <c r="B21" s="2"/>
      <c r="C21" s="13"/>
      <c r="D21" s="16"/>
    </row>
    <row r="22" spans="1:4" s="27" customFormat="1">
      <c r="A22" s="23"/>
      <c r="B22" s="23"/>
      <c r="C22" s="24"/>
      <c r="D22" s="24"/>
    </row>
    <row r="23" spans="1:4" s="27" customFormat="1">
      <c r="A23" s="23"/>
      <c r="B23" s="23"/>
      <c r="C23" s="24"/>
      <c r="D23" s="24"/>
    </row>
    <row r="24" spans="1:4" s="27" customFormat="1">
      <c r="A24" s="23"/>
      <c r="B24" s="23"/>
      <c r="C24" s="24"/>
      <c r="D24" s="24"/>
    </row>
    <row r="25" spans="1:4" s="27" customFormat="1">
      <c r="A25" s="18"/>
      <c r="B25" s="18"/>
      <c r="C25" s="19"/>
      <c r="D25" s="28"/>
    </row>
    <row r="26" spans="1:4" s="27" customFormat="1">
      <c r="A26" s="33" t="s">
        <v>99</v>
      </c>
      <c r="B26" s="33"/>
      <c r="C26" s="34"/>
      <c r="D26" s="32"/>
    </row>
    <row r="27" spans="1:4" s="27" customFormat="1" ht="26.25" customHeight="1">
      <c r="A27" s="161" t="s">
        <v>181</v>
      </c>
      <c r="B27" s="161"/>
      <c r="C27" s="161"/>
      <c r="D27" s="88"/>
    </row>
    <row r="28" spans="1:4" s="27" customFormat="1">
      <c r="A28" s="25" t="s">
        <v>179</v>
      </c>
      <c r="B28" s="25"/>
      <c r="C28" s="26"/>
      <c r="D28" s="26" t="s">
        <v>259</v>
      </c>
    </row>
    <row r="29" spans="1:4" s="27" customFormat="1">
      <c r="A29" s="25"/>
      <c r="B29" s="25"/>
      <c r="C29" s="26"/>
      <c r="D29" s="26"/>
    </row>
    <row r="30" spans="1:4">
      <c r="A30" s="22" t="s">
        <v>14</v>
      </c>
      <c r="B30" s="22"/>
      <c r="C30" s="22"/>
      <c r="D30" s="22"/>
    </row>
    <row r="31" spans="1:4">
      <c r="A31" s="22" t="s">
        <v>183</v>
      </c>
      <c r="B31" s="22"/>
      <c r="C31" s="22"/>
      <c r="D31" s="22" t="s">
        <v>19</v>
      </c>
    </row>
    <row r="32" spans="1:4">
      <c r="A32" s="22"/>
      <c r="B32" s="22"/>
      <c r="C32" s="22"/>
      <c r="D32" s="22"/>
    </row>
    <row r="33" spans="1:4">
      <c r="A33" s="22" t="s">
        <v>15</v>
      </c>
      <c r="B33" s="22"/>
      <c r="C33" s="22"/>
      <c r="D33" s="22"/>
    </row>
    <row r="34" spans="1:4">
      <c r="A34" s="22" t="s">
        <v>257</v>
      </c>
      <c r="B34" s="22"/>
      <c r="C34" s="22"/>
      <c r="D34" s="22" t="s">
        <v>245</v>
      </c>
    </row>
    <row r="35" spans="1:4">
      <c r="A35" s="22"/>
      <c r="B35" s="22"/>
      <c r="C35" s="22"/>
      <c r="D35" s="22"/>
    </row>
    <row r="36" spans="1:4">
      <c r="A36" s="22" t="s">
        <v>16</v>
      </c>
      <c r="B36" s="22"/>
      <c r="C36" s="22"/>
      <c r="D36" s="22"/>
    </row>
    <row r="37" spans="1:4">
      <c r="A37" s="22" t="s">
        <v>172</v>
      </c>
      <c r="B37" s="22"/>
      <c r="C37" s="22"/>
      <c r="D37" s="22"/>
    </row>
    <row r="38" spans="1:4">
      <c r="A38" s="29" t="s">
        <v>246</v>
      </c>
      <c r="D38" s="22" t="s">
        <v>188</v>
      </c>
    </row>
  </sheetData>
  <mergeCells count="2">
    <mergeCell ref="A1:D1"/>
    <mergeCell ref="A27:C27"/>
  </mergeCells>
  <pageMargins left="1.31" right="0.27" top="0.59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Ралдийжамц.М а/д ЦЕГ, СААА</cp:lastModifiedBy>
  <cp:lastPrinted>2023-01-02T10:20:09Z</cp:lastPrinted>
  <dcterms:created xsi:type="dcterms:W3CDTF">2015-02-03T12:04:18Z</dcterms:created>
  <dcterms:modified xsi:type="dcterms:W3CDTF">2023-01-04T02:02:34Z</dcterms:modified>
</cp:coreProperties>
</file>